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azi\Desktop\Neuer Ordner\"/>
    </mc:Choice>
  </mc:AlternateContent>
  <xr:revisionPtr revIDLastSave="0" documentId="13_ncr:1_{91E6DFA2-B8C8-4925-B474-C034139E395F}" xr6:coauthVersionLast="47" xr6:coauthVersionMax="47" xr10:uidLastSave="{00000000-0000-0000-0000-000000000000}"/>
  <bookViews>
    <workbookView xWindow="-120" yWindow="-120" windowWidth="38640" windowHeight="21240" tabRatio="780" xr2:uid="{38A54A0E-5CA5-49C8-8DE1-05C562F299BB}"/>
  </bookViews>
  <sheets>
    <sheet name="Ueberblick" sheetId="1" r:id="rId1"/>
    <sheet name="CH" sheetId="62" r:id="rId2"/>
    <sheet name="REGION" sheetId="50" r:id="rId3"/>
    <sheet name="FPRE_REG" sheetId="58" r:id="rId4"/>
    <sheet name="Kt" sheetId="63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fpre_reg_dat!$B$1:$AA$144</definedName>
    <definedName name="_xlnm._FilterDatabase" localSheetId="9" hidden="1">hi!$A$309:$C$1797</definedName>
    <definedName name="_xlnm._FilterDatabase" localSheetId="6" hidden="1">kt_dat!$A$134:$T$368</definedName>
    <definedName name="_xlnm._FilterDatabase" localSheetId="7" hidden="1">kt_dat_gg!$A$1:$BG$130</definedName>
    <definedName name="_xlnm._FilterDatabase" localSheetId="8" hidden="1">te!$A$8:$E$60</definedName>
    <definedName name="_xlnm.Print_Area" localSheetId="1">CH!$C$1:$U$47</definedName>
    <definedName name="_xlnm.Print_Area" localSheetId="3">FPRE_REG!$C$1:$U$47</definedName>
    <definedName name="_xlnm.Print_Area" localSheetId="4">Kt!$C$1:$U$47</definedName>
    <definedName name="_xlnm.Print_Area" localSheetId="2">REGION!$C$12:$O$65</definedName>
    <definedName name="_xlnm.Print_Area" localSheetId="0">Ueberblick!$C$1:$S$46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40" i="63" l="1"/>
  <c r="M39" i="63"/>
  <c r="K85" i="63"/>
  <c r="K84" i="63"/>
  <c r="K81" i="63"/>
  <c r="J82" i="63"/>
  <c r="K82" i="63"/>
  <c r="C114" i="63"/>
  <c r="C113" i="63"/>
  <c r="B111" i="63"/>
  <c r="M40" i="58"/>
  <c r="M39" i="58"/>
  <c r="K84" i="58"/>
  <c r="K83" i="58"/>
  <c r="K80" i="58"/>
  <c r="J81" i="58"/>
  <c r="K81" i="58"/>
  <c r="C113" i="58"/>
  <c r="C112" i="58"/>
  <c r="B110" i="58"/>
  <c r="M40" i="62"/>
  <c r="M39" i="62"/>
  <c r="K84" i="62"/>
  <c r="K83" i="62"/>
  <c r="K80" i="62"/>
  <c r="J81" i="62"/>
  <c r="K81" i="62"/>
  <c r="C113" i="62"/>
  <c r="C112" i="62"/>
  <c r="B110" i="62"/>
  <c r="K79" i="63"/>
  <c r="K79" i="58"/>
  <c r="K80" i="63" l="1"/>
  <c r="A99" i="43" l="1"/>
  <c r="E82" i="46" l="1"/>
  <c r="D82" i="46"/>
  <c r="E81" i="46"/>
  <c r="D81" i="46"/>
  <c r="C39" i="62" l="1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G6" i="45" l="1"/>
  <c r="A18" i="56"/>
  <c r="A19" i="56"/>
  <c r="A20" i="56"/>
  <c r="A21" i="56"/>
  <c r="A22" i="56"/>
  <c r="A23" i="56"/>
  <c r="A24" i="56"/>
  <c r="A25" i="56"/>
  <c r="A26" i="56"/>
  <c r="A27" i="56"/>
  <c r="A28" i="56"/>
  <c r="A29" i="56"/>
  <c r="A30" i="56"/>
  <c r="A31" i="56"/>
  <c r="A32" i="56"/>
  <c r="A33" i="56"/>
  <c r="A34" i="56"/>
  <c r="A35" i="56"/>
  <c r="A36" i="56"/>
  <c r="A37" i="56"/>
  <c r="A38" i="56"/>
  <c r="A39" i="56"/>
  <c r="A40" i="56"/>
  <c r="A41" i="56"/>
  <c r="A42" i="56"/>
  <c r="A43" i="56"/>
  <c r="A44" i="56"/>
  <c r="A45" i="56"/>
  <c r="A46" i="56"/>
  <c r="A47" i="56"/>
  <c r="A48" i="56"/>
  <c r="A49" i="56"/>
  <c r="A50" i="56"/>
  <c r="A51" i="56"/>
  <c r="A52" i="56"/>
  <c r="A53" i="56"/>
  <c r="A54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81" i="56"/>
  <c r="A82" i="56"/>
  <c r="A83" i="56"/>
  <c r="A84" i="56"/>
  <c r="A85" i="56"/>
  <c r="A86" i="56"/>
  <c r="A87" i="56"/>
  <c r="A88" i="56"/>
  <c r="A89" i="56"/>
  <c r="A90" i="56"/>
  <c r="A91" i="56"/>
  <c r="A92" i="56"/>
  <c r="A93" i="56"/>
  <c r="A94" i="56"/>
  <c r="A95" i="56"/>
  <c r="A96" i="56"/>
  <c r="A97" i="56"/>
  <c r="A98" i="56"/>
  <c r="A99" i="56"/>
  <c r="A100" i="56"/>
  <c r="A101" i="56"/>
  <c r="A102" i="56"/>
  <c r="A103" i="56"/>
  <c r="A104" i="56"/>
  <c r="A105" i="56"/>
  <c r="A106" i="56"/>
  <c r="A107" i="56"/>
  <c r="A108" i="56"/>
  <c r="A109" i="56"/>
  <c r="A110" i="56"/>
  <c r="A111" i="56"/>
  <c r="A112" i="56"/>
  <c r="A113" i="56"/>
  <c r="A114" i="56"/>
  <c r="A115" i="56"/>
  <c r="A116" i="56"/>
  <c r="A117" i="56"/>
  <c r="A118" i="56"/>
  <c r="A119" i="56"/>
  <c r="A120" i="56"/>
  <c r="A121" i="56"/>
  <c r="A122" i="56"/>
  <c r="A123" i="56"/>
  <c r="A124" i="56"/>
  <c r="A125" i="56"/>
  <c r="A126" i="56"/>
  <c r="A127" i="56"/>
  <c r="A128" i="56"/>
  <c r="A129" i="56"/>
  <c r="A315" i="49" l="1"/>
  <c r="A316" i="49"/>
  <c r="A317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69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92" i="49" l="1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42" i="43"/>
  <c r="A43" i="43"/>
  <c r="A44" i="43"/>
  <c r="A45" i="43"/>
  <c r="A46" i="43"/>
  <c r="A47" i="43"/>
  <c r="A36" i="43"/>
  <c r="A37" i="43"/>
  <c r="A38" i="43"/>
  <c r="A39" i="43"/>
  <c r="A40" i="43"/>
  <c r="A41" i="43"/>
  <c r="C40" i="63" l="1"/>
  <c r="C39" i="63"/>
  <c r="C40" i="58"/>
  <c r="C39" i="58"/>
  <c r="C40" i="62"/>
  <c r="J60" i="63"/>
  <c r="J61" i="63" s="1"/>
  <c r="J62" i="63" s="1"/>
  <c r="J63" i="63" s="1"/>
  <c r="J64" i="63" s="1"/>
  <c r="J65" i="63" s="1"/>
  <c r="J66" i="63" s="1"/>
  <c r="J67" i="63" s="1"/>
  <c r="J68" i="63" s="1"/>
  <c r="J69" i="63" s="1"/>
  <c r="J70" i="63" s="1"/>
  <c r="J71" i="63" s="1"/>
  <c r="J72" i="63" s="1"/>
  <c r="J73" i="63" s="1"/>
  <c r="J74" i="63" s="1"/>
  <c r="J75" i="63" s="1"/>
  <c r="J76" i="63" s="1"/>
  <c r="J77" i="63" s="1"/>
  <c r="J78" i="63" s="1"/>
  <c r="J79" i="63" s="1"/>
  <c r="J80" i="63" s="1"/>
  <c r="J81" i="63" s="1"/>
  <c r="G53" i="63"/>
  <c r="E53" i="63"/>
  <c r="M82" i="63" l="1"/>
  <c r="F111" i="63"/>
  <c r="O82" i="63"/>
  <c r="H111" i="63"/>
  <c r="D53" i="63"/>
  <c r="E111" i="63" s="1"/>
  <c r="J59" i="58"/>
  <c r="G53" i="58"/>
  <c r="E53" i="58"/>
  <c r="G53" i="62"/>
  <c r="E53" i="62"/>
  <c r="C39" i="45"/>
  <c r="D39" i="45" s="1"/>
  <c r="E39" i="45" s="1"/>
  <c r="F39" i="45" s="1"/>
  <c r="G39" i="45" s="1"/>
  <c r="H39" i="45" s="1"/>
  <c r="I39" i="45" s="1"/>
  <c r="J39" i="45" s="1"/>
  <c r="K39" i="45" s="1"/>
  <c r="L39" i="45" s="1"/>
  <c r="M39" i="45" s="1"/>
  <c r="N39" i="45" s="1"/>
  <c r="O39" i="45" s="1"/>
  <c r="P39" i="45" s="1"/>
  <c r="Q39" i="45" s="1"/>
  <c r="R39" i="45" s="1"/>
  <c r="S39" i="45" s="1"/>
  <c r="B39" i="45"/>
  <c r="E33" i="45"/>
  <c r="D33" i="45"/>
  <c r="E110" i="58" l="1"/>
  <c r="M81" i="58"/>
  <c r="G110" i="58"/>
  <c r="O81" i="58"/>
  <c r="M81" i="62"/>
  <c r="E110" i="62"/>
  <c r="O81" i="62"/>
  <c r="G110" i="62"/>
  <c r="H38" i="45"/>
  <c r="H37" i="45"/>
  <c r="J59" i="62"/>
  <c r="J60" i="62" s="1"/>
  <c r="J61" i="62" s="1"/>
  <c r="J62" i="62" s="1"/>
  <c r="J63" i="62" s="1"/>
  <c r="J64" i="62" s="1"/>
  <c r="J65" i="62" s="1"/>
  <c r="J66" i="62" s="1"/>
  <c r="J67" i="62" s="1"/>
  <c r="J68" i="62" s="1"/>
  <c r="J69" i="62" s="1"/>
  <c r="J70" i="62" s="1"/>
  <c r="J71" i="62" s="1"/>
  <c r="J72" i="62" s="1"/>
  <c r="J73" i="62" s="1"/>
  <c r="J74" i="62" s="1"/>
  <c r="J75" i="62" s="1"/>
  <c r="J76" i="62" s="1"/>
  <c r="J77" i="62" s="1"/>
  <c r="J78" i="62" s="1"/>
  <c r="J79" i="62" s="1"/>
  <c r="J80" i="62" s="1"/>
  <c r="G5" i="45" a="1"/>
  <c r="G5" i="45" s="1"/>
  <c r="A119" i="43"/>
  <c r="A120" i="43"/>
  <c r="A85" i="43"/>
  <c r="A86" i="43"/>
  <c r="A34" i="43"/>
  <c r="A35" i="43"/>
  <c r="A225" i="49"/>
  <c r="A226" i="49"/>
  <c r="A227" i="49"/>
  <c r="A228" i="49"/>
  <c r="A229" i="49"/>
  <c r="A230" i="49"/>
  <c r="A231" i="49"/>
  <c r="A232" i="49"/>
  <c r="A233" i="49"/>
  <c r="A234" i="49"/>
  <c r="A235" i="49"/>
  <c r="A236" i="49"/>
  <c r="A237" i="49"/>
  <c r="A238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265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291" i="49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115" i="43"/>
  <c r="A116" i="43"/>
  <c r="A117" i="43"/>
  <c r="A118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S53" i="63" l="1"/>
  <c r="S82" i="63" s="1"/>
  <c r="Q53" i="63"/>
  <c r="Q82" i="63" s="1"/>
  <c r="Q40" i="63" s="1"/>
  <c r="Q53" i="62"/>
  <c r="Q81" i="62" s="1"/>
  <c r="Q40" i="62" s="1"/>
  <c r="Q53" i="58"/>
  <c r="Q81" i="58" s="1"/>
  <c r="Q40" i="58" s="1"/>
  <c r="S53" i="62"/>
  <c r="S81" i="62" s="1"/>
  <c r="S53" i="58"/>
  <c r="S81" i="58" s="1"/>
  <c r="U81" i="58" l="1"/>
  <c r="U40" i="58" s="1"/>
  <c r="S40" i="58"/>
  <c r="U82" i="63"/>
  <c r="U40" i="63" s="1"/>
  <c r="S40" i="63"/>
  <c r="U81" i="62"/>
  <c r="U40" i="62" s="1"/>
  <c r="S40" i="62"/>
  <c r="A6" i="56"/>
  <c r="A7" i="56"/>
  <c r="A8" i="56"/>
  <c r="A9" i="56"/>
  <c r="A10" i="56"/>
  <c r="A11" i="56"/>
  <c r="A12" i="56"/>
  <c r="A13" i="56"/>
  <c r="A14" i="56"/>
  <c r="A15" i="56"/>
  <c r="A16" i="56"/>
  <c r="A17" i="56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184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210" i="49"/>
  <c r="A211" i="49"/>
  <c r="A212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28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79" i="49"/>
  <c r="A80" i="49"/>
  <c r="A81" i="49"/>
  <c r="A82" i="49"/>
  <c r="A83" i="49"/>
  <c r="A84" i="49"/>
  <c r="A85" i="49"/>
  <c r="A86" i="49"/>
  <c r="A87" i="49"/>
  <c r="A88" i="49"/>
  <c r="A89" i="49"/>
  <c r="A90" i="49"/>
  <c r="A91" i="49"/>
  <c r="A81" i="43"/>
  <c r="A82" i="43"/>
  <c r="A83" i="43"/>
  <c r="A84" i="43"/>
  <c r="A30" i="43"/>
  <c r="A31" i="43"/>
  <c r="A32" i="43"/>
  <c r="A33" i="43"/>
  <c r="A23" i="43" l="1"/>
  <c r="A24" i="43"/>
  <c r="A25" i="43"/>
  <c r="A26" i="43"/>
  <c r="A27" i="43"/>
  <c r="A28" i="43"/>
  <c r="A29" i="43"/>
  <c r="B59" i="62" l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B95" i="62" s="1"/>
  <c r="B96" i="62" s="1"/>
  <c r="B97" i="62" s="1"/>
  <c r="B98" i="62" s="1"/>
  <c r="B99" i="62" s="1"/>
  <c r="B100" i="62" s="1"/>
  <c r="B101" i="62" s="1"/>
  <c r="B102" i="62" s="1"/>
  <c r="B103" i="62" s="1"/>
  <c r="B104" i="62" s="1"/>
  <c r="B105" i="62" s="1"/>
  <c r="B106" i="62" s="1"/>
  <c r="B107" i="62" s="1"/>
  <c r="B108" i="62" s="1"/>
  <c r="B109" i="62" s="1"/>
  <c r="K59" i="62"/>
  <c r="K60" i="62" s="1"/>
  <c r="K61" i="62" s="1"/>
  <c r="K62" i="62" s="1"/>
  <c r="K63" i="62" s="1"/>
  <c r="K64" i="62" s="1"/>
  <c r="K65" i="62" s="1"/>
  <c r="K66" i="62" s="1"/>
  <c r="K67" i="62" s="1"/>
  <c r="K68" i="62" s="1"/>
  <c r="K69" i="62" s="1"/>
  <c r="K70" i="62" s="1"/>
  <c r="K71" i="62" s="1"/>
  <c r="K72" i="62" s="1"/>
  <c r="K73" i="62" l="1"/>
  <c r="K74" i="62" s="1"/>
  <c r="K75" i="62" s="1"/>
  <c r="K76" i="62" s="1"/>
  <c r="H53" i="63"/>
  <c r="F53" i="63"/>
  <c r="G111" i="63" s="1"/>
  <c r="K77" i="62" l="1"/>
  <c r="K53" i="58"/>
  <c r="I53" i="58"/>
  <c r="K78" i="62" l="1"/>
  <c r="K60" i="63"/>
  <c r="K61" i="63" s="1"/>
  <c r="K62" i="63" s="1"/>
  <c r="K63" i="63" s="1"/>
  <c r="K64" i="63" s="1"/>
  <c r="K65" i="63" s="1"/>
  <c r="K66" i="63" s="1"/>
  <c r="K67" i="63" s="1"/>
  <c r="K79" i="62" l="1"/>
  <c r="T46" i="63"/>
  <c r="U119" i="63"/>
  <c r="U117" i="58"/>
  <c r="T46" i="58"/>
  <c r="H4" i="50"/>
  <c r="AC46" i="50"/>
  <c r="U117" i="62"/>
  <c r="T46" i="62"/>
  <c r="S44" i="1"/>
  <c r="F4" i="1"/>
  <c r="P66" i="45" l="1"/>
  <c r="V73" i="45" l="1"/>
  <c r="U73" i="45"/>
  <c r="T73" i="45"/>
  <c r="V72" i="45"/>
  <c r="U72" i="45"/>
  <c r="T72" i="45"/>
  <c r="V71" i="45"/>
  <c r="U71" i="45"/>
  <c r="T71" i="45"/>
  <c r="V70" i="45"/>
  <c r="U70" i="45"/>
  <c r="T70" i="45"/>
  <c r="V69" i="45"/>
  <c r="U69" i="45"/>
  <c r="T69" i="45"/>
  <c r="V68" i="45"/>
  <c r="U68" i="45"/>
  <c r="T68" i="45"/>
  <c r="V67" i="45"/>
  <c r="U67" i="45"/>
  <c r="T67" i="45"/>
  <c r="V66" i="45"/>
  <c r="U66" i="45"/>
  <c r="T66" i="45"/>
  <c r="R73" i="45"/>
  <c r="Q73" i="45"/>
  <c r="P73" i="45"/>
  <c r="R72" i="45"/>
  <c r="Q72" i="45"/>
  <c r="P72" i="45"/>
  <c r="R71" i="45"/>
  <c r="Q71" i="45"/>
  <c r="P71" i="45"/>
  <c r="R70" i="45"/>
  <c r="Q70" i="45"/>
  <c r="P70" i="45"/>
  <c r="R69" i="45"/>
  <c r="Q69" i="45"/>
  <c r="P69" i="45"/>
  <c r="R68" i="45"/>
  <c r="Q68" i="45"/>
  <c r="P68" i="45"/>
  <c r="R67" i="45"/>
  <c r="Q67" i="45"/>
  <c r="P67" i="45"/>
  <c r="R66" i="45"/>
  <c r="Q66" i="45"/>
  <c r="J73" i="45"/>
  <c r="J72" i="45"/>
  <c r="J71" i="45"/>
  <c r="J70" i="45"/>
  <c r="J69" i="45"/>
  <c r="J68" i="45"/>
  <c r="J67" i="45"/>
  <c r="J66" i="45"/>
  <c r="N73" i="45"/>
  <c r="N72" i="45"/>
  <c r="N71" i="45"/>
  <c r="N70" i="45"/>
  <c r="O70" i="45" s="1"/>
  <c r="N69" i="45"/>
  <c r="N68" i="45"/>
  <c r="N67" i="45"/>
  <c r="N66" i="45"/>
  <c r="O66" i="45" s="1"/>
  <c r="M74" i="45"/>
  <c r="L74" i="45"/>
  <c r="K74" i="45"/>
  <c r="I74" i="45"/>
  <c r="H74" i="45"/>
  <c r="G74" i="45"/>
  <c r="O72" i="45"/>
  <c r="S66" i="45" l="1"/>
  <c r="W69" i="45"/>
  <c r="O68" i="45"/>
  <c r="S73" i="45"/>
  <c r="X73" i="45" s="1"/>
  <c r="O71" i="45"/>
  <c r="W72" i="45"/>
  <c r="W73" i="45"/>
  <c r="S70" i="45"/>
  <c r="U74" i="45"/>
  <c r="S68" i="45"/>
  <c r="W68" i="45"/>
  <c r="P74" i="45"/>
  <c r="S71" i="45"/>
  <c r="X68" i="45"/>
  <c r="T74" i="45"/>
  <c r="S67" i="45"/>
  <c r="W67" i="45"/>
  <c r="X67" i="45" s="1"/>
  <c r="V74" i="45"/>
  <c r="O73" i="45"/>
  <c r="S69" i="45"/>
  <c r="X69" i="45" s="1"/>
  <c r="W71" i="45"/>
  <c r="X71" i="45" s="1"/>
  <c r="R74" i="45"/>
  <c r="S72" i="45"/>
  <c r="W66" i="45"/>
  <c r="Q74" i="45"/>
  <c r="O69" i="45"/>
  <c r="W70" i="45"/>
  <c r="X70" i="45" s="1"/>
  <c r="N74" i="45"/>
  <c r="O67" i="45"/>
  <c r="J74" i="45"/>
  <c r="X66" i="45" l="1"/>
  <c r="X74" i="45" s="1"/>
  <c r="X72" i="45"/>
  <c r="S74" i="45"/>
  <c r="W74" i="45"/>
  <c r="O74" i="45"/>
  <c r="G330" i="45" l="1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F312" i="45"/>
  <c r="G311" i="45"/>
  <c r="A5" i="56"/>
  <c r="A4" i="56"/>
  <c r="A3" i="56"/>
  <c r="B36" i="45"/>
  <c r="A135" i="49"/>
  <c r="A136" i="49"/>
  <c r="A137" i="49"/>
  <c r="A138" i="49"/>
  <c r="A139" i="49"/>
  <c r="A140" i="49"/>
  <c r="A141" i="49"/>
  <c r="A142" i="49"/>
  <c r="A143" i="49"/>
  <c r="A144" i="49"/>
  <c r="A2" i="49"/>
  <c r="A3" i="49"/>
  <c r="A4" i="49"/>
  <c r="A5" i="49"/>
  <c r="A6" i="49"/>
  <c r="A7" i="49"/>
  <c r="A8" i="49"/>
  <c r="A9" i="49"/>
  <c r="A10" i="49"/>
  <c r="A11" i="49"/>
  <c r="A12" i="49"/>
  <c r="A13" i="49"/>
  <c r="B60" i="63"/>
  <c r="K53" i="62"/>
  <c r="I53" i="62"/>
  <c r="I28" i="45"/>
  <c r="A2" i="43"/>
  <c r="A3" i="43"/>
  <c r="A4" i="43"/>
  <c r="A5" i="43"/>
  <c r="A6" i="43"/>
  <c r="A7" i="43"/>
  <c r="A8" i="43"/>
  <c r="A9" i="43"/>
  <c r="B111" i="45"/>
  <c r="B283" i="45"/>
  <c r="B282" i="45"/>
  <c r="C1807" i="45"/>
  <c r="C1803" i="45"/>
  <c r="C1799" i="45"/>
  <c r="C297" i="45"/>
  <c r="E297" i="45" s="1"/>
  <c r="B305" i="45"/>
  <c r="B304" i="45"/>
  <c r="B303" i="45"/>
  <c r="B302" i="45"/>
  <c r="B301" i="45"/>
  <c r="B300" i="45"/>
  <c r="B59" i="58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B103" i="58" s="1"/>
  <c r="B104" i="58" s="1"/>
  <c r="B105" i="58" s="1"/>
  <c r="B106" i="58" s="1"/>
  <c r="B107" i="58" s="1"/>
  <c r="B108" i="58" s="1"/>
  <c r="B109" i="58" s="1"/>
  <c r="J60" i="58"/>
  <c r="A2" i="56"/>
  <c r="B35" i="45"/>
  <c r="B34" i="45"/>
  <c r="E286" i="45"/>
  <c r="B276" i="45"/>
  <c r="B275" i="45"/>
  <c r="B269" i="45"/>
  <c r="B268" i="45"/>
  <c r="B262" i="45"/>
  <c r="B261" i="45"/>
  <c r="B290" i="45"/>
  <c r="B291" i="45"/>
  <c r="B292" i="45"/>
  <c r="B293" i="45"/>
  <c r="D286" i="45" s="1"/>
  <c r="B294" i="45"/>
  <c r="B289" i="45"/>
  <c r="B255" i="45"/>
  <c r="B254" i="45"/>
  <c r="C218" i="45"/>
  <c r="K239" i="45" s="1"/>
  <c r="L239" i="45" s="1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B216" i="45"/>
  <c r="A19" i="43"/>
  <c r="A20" i="43"/>
  <c r="A21" i="43"/>
  <c r="A22" i="43"/>
  <c r="A18" i="43"/>
  <c r="A10" i="43"/>
  <c r="A11" i="43"/>
  <c r="A12" i="43"/>
  <c r="A13" i="43"/>
  <c r="A14" i="43"/>
  <c r="A15" i="43"/>
  <c r="A16" i="43"/>
  <c r="A17" i="43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105" i="45"/>
  <c r="B80" i="45"/>
  <c r="B67" i="45"/>
  <c r="G62" i="45" s="1"/>
  <c r="B68" i="45"/>
  <c r="Q14" i="50" s="1"/>
  <c r="B69" i="45"/>
  <c r="X14" i="50" s="1"/>
  <c r="B70" i="45"/>
  <c r="C27" i="50" s="1"/>
  <c r="B71" i="45"/>
  <c r="J27" i="50" s="1"/>
  <c r="B72" i="45"/>
  <c r="Q27" i="50" s="1"/>
  <c r="B73" i="45"/>
  <c r="X27" i="50" s="1"/>
  <c r="B66" i="45"/>
  <c r="C14" i="50" s="1"/>
  <c r="E9" i="45"/>
  <c r="B9" i="45"/>
  <c r="S11" i="1" s="1"/>
  <c r="B3" i="46"/>
  <c r="A83" i="45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G108" i="58" l="1"/>
  <c r="G104" i="62"/>
  <c r="G107" i="58"/>
  <c r="G105" i="62"/>
  <c r="G106" i="58"/>
  <c r="G113" i="58" s="1"/>
  <c r="E105" i="62"/>
  <c r="G105" i="58"/>
  <c r="E104" i="62"/>
  <c r="G104" i="58"/>
  <c r="G103" i="58"/>
  <c r="E103" i="58"/>
  <c r="E104" i="58"/>
  <c r="G109" i="62"/>
  <c r="G112" i="62" s="1"/>
  <c r="E105" i="58"/>
  <c r="E106" i="58"/>
  <c r="E113" i="58" s="1"/>
  <c r="E107" i="58"/>
  <c r="E108" i="58"/>
  <c r="G109" i="58"/>
  <c r="G112" i="58" s="1"/>
  <c r="E109" i="58"/>
  <c r="E112" i="58" s="1"/>
  <c r="E109" i="62"/>
  <c r="E112" i="62" s="1"/>
  <c r="S80" i="63"/>
  <c r="O80" i="63"/>
  <c r="M81" i="63"/>
  <c r="O81" i="63"/>
  <c r="Q81" i="63"/>
  <c r="Q39" i="63" s="1"/>
  <c r="S81" i="63"/>
  <c r="S39" i="63" s="1"/>
  <c r="Q80" i="63"/>
  <c r="M80" i="63"/>
  <c r="O80" i="62"/>
  <c r="G108" i="62"/>
  <c r="M80" i="62"/>
  <c r="E108" i="62"/>
  <c r="S80" i="62"/>
  <c r="S39" i="62" s="1"/>
  <c r="Q80" i="62"/>
  <c r="Q39" i="62" s="1"/>
  <c r="G107" i="62"/>
  <c r="E107" i="62"/>
  <c r="G102" i="62"/>
  <c r="E103" i="62"/>
  <c r="G103" i="62"/>
  <c r="E100" i="58"/>
  <c r="G100" i="58"/>
  <c r="E106" i="62"/>
  <c r="E113" i="62" s="1"/>
  <c r="G106" i="62"/>
  <c r="G113" i="62" s="1"/>
  <c r="E100" i="62"/>
  <c r="G100" i="62"/>
  <c r="E101" i="62"/>
  <c r="G101" i="62"/>
  <c r="E102" i="62"/>
  <c r="O79" i="62"/>
  <c r="M79" i="62"/>
  <c r="S79" i="62"/>
  <c r="Q79" i="62"/>
  <c r="G101" i="58"/>
  <c r="E101" i="58"/>
  <c r="G102" i="58"/>
  <c r="E102" i="58"/>
  <c r="E99" i="62"/>
  <c r="G99" i="62"/>
  <c r="E98" i="62"/>
  <c r="G98" i="62"/>
  <c r="G99" i="58"/>
  <c r="E99" i="58"/>
  <c r="E98" i="58"/>
  <c r="G98" i="58"/>
  <c r="B79" i="46"/>
  <c r="E79" i="46"/>
  <c r="C79" i="46"/>
  <c r="D79" i="46"/>
  <c r="A84" i="46"/>
  <c r="A83" i="46"/>
  <c r="A45" i="46"/>
  <c r="F37" i="1" s="1"/>
  <c r="A57" i="46"/>
  <c r="A21" i="46"/>
  <c r="E20" i="1" s="1"/>
  <c r="A22" i="46"/>
  <c r="E21" i="1" s="1"/>
  <c r="G59" i="63"/>
  <c r="M79" i="63"/>
  <c r="O79" i="63"/>
  <c r="S79" i="63"/>
  <c r="Q79" i="63"/>
  <c r="E78" i="58"/>
  <c r="E81" i="58"/>
  <c r="E77" i="58"/>
  <c r="G80" i="58"/>
  <c r="E86" i="58"/>
  <c r="E89" i="58"/>
  <c r="E85" i="58"/>
  <c r="G76" i="58"/>
  <c r="G77" i="58"/>
  <c r="G92" i="58"/>
  <c r="G88" i="58"/>
  <c r="E94" i="58"/>
  <c r="E97" i="58"/>
  <c r="G84" i="58"/>
  <c r="E79" i="58"/>
  <c r="E74" i="58"/>
  <c r="G85" i="58"/>
  <c r="E87" i="58"/>
  <c r="G93" i="58"/>
  <c r="G73" i="58"/>
  <c r="E95" i="58"/>
  <c r="G81" i="58"/>
  <c r="E82" i="58"/>
  <c r="E76" i="58"/>
  <c r="G78" i="58"/>
  <c r="G89" i="58"/>
  <c r="G82" i="58"/>
  <c r="G79" i="58"/>
  <c r="G87" i="58"/>
  <c r="E75" i="58"/>
  <c r="G86" i="58"/>
  <c r="G97" i="58"/>
  <c r="M78" i="62"/>
  <c r="G95" i="58"/>
  <c r="E72" i="58"/>
  <c r="E83" i="58"/>
  <c r="G94" i="58"/>
  <c r="G74" i="58"/>
  <c r="E80" i="58"/>
  <c r="E91" i="58"/>
  <c r="G90" i="58"/>
  <c r="E84" i="58"/>
  <c r="G75" i="58"/>
  <c r="E88" i="58"/>
  <c r="O78" i="62"/>
  <c r="E96" i="58"/>
  <c r="E90" i="58"/>
  <c r="E93" i="58"/>
  <c r="E92" i="58"/>
  <c r="G83" i="58"/>
  <c r="E73" i="58"/>
  <c r="G72" i="58"/>
  <c r="G91" i="58"/>
  <c r="G96" i="58"/>
  <c r="S78" i="62"/>
  <c r="Q78" i="62"/>
  <c r="M58" i="62"/>
  <c r="G59" i="62"/>
  <c r="A20" i="46"/>
  <c r="E19" i="1" s="1"/>
  <c r="A66" i="46"/>
  <c r="E13" i="1"/>
  <c r="M74" i="63"/>
  <c r="M69" i="63"/>
  <c r="M65" i="63"/>
  <c r="O78" i="63"/>
  <c r="O73" i="63"/>
  <c r="O74" i="63"/>
  <c r="O62" i="63"/>
  <c r="M68" i="63"/>
  <c r="O76" i="63"/>
  <c r="M63" i="63"/>
  <c r="H59" i="63"/>
  <c r="O72" i="63"/>
  <c r="O67" i="63"/>
  <c r="O77" i="63"/>
  <c r="M67" i="63"/>
  <c r="M77" i="63"/>
  <c r="F59" i="63"/>
  <c r="O71" i="63"/>
  <c r="M61" i="63"/>
  <c r="M78" i="63"/>
  <c r="M66" i="63"/>
  <c r="O65" i="63"/>
  <c r="M72" i="63"/>
  <c r="O70" i="63"/>
  <c r="M62" i="63"/>
  <c r="M76" i="63"/>
  <c r="O60" i="63"/>
  <c r="O69" i="63"/>
  <c r="M70" i="63"/>
  <c r="M60" i="63"/>
  <c r="O61" i="63"/>
  <c r="M64" i="63"/>
  <c r="O64" i="63"/>
  <c r="M71" i="63"/>
  <c r="O68" i="63"/>
  <c r="O66" i="63"/>
  <c r="O75" i="63"/>
  <c r="M59" i="63"/>
  <c r="O63" i="63"/>
  <c r="M75" i="63"/>
  <c r="M73" i="63"/>
  <c r="O59" i="63"/>
  <c r="Q64" i="63"/>
  <c r="S73" i="63"/>
  <c r="Q69" i="63"/>
  <c r="S60" i="63"/>
  <c r="S67" i="63"/>
  <c r="Q61" i="63"/>
  <c r="Q74" i="63"/>
  <c r="S65" i="63"/>
  <c r="Q78" i="63"/>
  <c r="S69" i="63"/>
  <c r="S78" i="63"/>
  <c r="Q66" i="63"/>
  <c r="S61" i="63"/>
  <c r="Q68" i="63"/>
  <c r="Q60" i="63"/>
  <c r="Q65" i="63"/>
  <c r="S72" i="63"/>
  <c r="Q73" i="63"/>
  <c r="S74" i="63"/>
  <c r="S76" i="63"/>
  <c r="S68" i="63"/>
  <c r="Q76" i="63"/>
  <c r="Q70" i="63"/>
  <c r="S62" i="63"/>
  <c r="S66" i="63"/>
  <c r="S64" i="63"/>
  <c r="Q72" i="63"/>
  <c r="Q59" i="63"/>
  <c r="S59" i="63"/>
  <c r="Q67" i="63"/>
  <c r="S63" i="63"/>
  <c r="S71" i="63"/>
  <c r="Q71" i="63"/>
  <c r="Q62" i="63"/>
  <c r="S70" i="63"/>
  <c r="Q75" i="63"/>
  <c r="Q63" i="63"/>
  <c r="S77" i="63"/>
  <c r="S75" i="63"/>
  <c r="Q77" i="63"/>
  <c r="G58" i="62"/>
  <c r="M58" i="58"/>
  <c r="E58" i="58"/>
  <c r="S59" i="62"/>
  <c r="S68" i="62"/>
  <c r="S77" i="62"/>
  <c r="S70" i="62"/>
  <c r="Q76" i="62"/>
  <c r="S67" i="62"/>
  <c r="Q73" i="62"/>
  <c r="S59" i="58"/>
  <c r="S65" i="62"/>
  <c r="S58" i="58"/>
  <c r="Q60" i="62"/>
  <c r="Q61" i="62"/>
  <c r="S69" i="62"/>
  <c r="S66" i="62"/>
  <c r="Q65" i="62"/>
  <c r="Q58" i="58"/>
  <c r="S61" i="62"/>
  <c r="S74" i="62"/>
  <c r="Q59" i="58"/>
  <c r="Q59" i="62"/>
  <c r="S73" i="62"/>
  <c r="Q69" i="62"/>
  <c r="Q64" i="62"/>
  <c r="S72" i="62"/>
  <c r="S64" i="62"/>
  <c r="S76" i="62"/>
  <c r="Q58" i="62"/>
  <c r="Q72" i="62"/>
  <c r="Q75" i="62"/>
  <c r="S63" i="62"/>
  <c r="Q63" i="62"/>
  <c r="Q71" i="62"/>
  <c r="Q68" i="62"/>
  <c r="S60" i="62"/>
  <c r="Q66" i="62"/>
  <c r="Q74" i="62"/>
  <c r="S58" i="62"/>
  <c r="Q77" i="62"/>
  <c r="Q70" i="62"/>
  <c r="Q67" i="62"/>
  <c r="Q62" i="62"/>
  <c r="S71" i="62"/>
  <c r="S62" i="62"/>
  <c r="S75" i="62"/>
  <c r="G58" i="58"/>
  <c r="A78" i="46"/>
  <c r="J61" i="58"/>
  <c r="M61" i="58" s="1"/>
  <c r="Q60" i="58"/>
  <c r="S60" i="58"/>
  <c r="F60" i="63"/>
  <c r="H60" i="63"/>
  <c r="G60" i="63"/>
  <c r="E59" i="63"/>
  <c r="E60" i="63"/>
  <c r="A75" i="46"/>
  <c r="A76" i="46"/>
  <c r="A77" i="46"/>
  <c r="O58" i="62"/>
  <c r="G68" i="58"/>
  <c r="G61" i="58"/>
  <c r="E67" i="58"/>
  <c r="E61" i="58"/>
  <c r="E69" i="58"/>
  <c r="E59" i="58"/>
  <c r="G66" i="58"/>
  <c r="G59" i="58"/>
  <c r="M60" i="58"/>
  <c r="E64" i="58"/>
  <c r="O60" i="58"/>
  <c r="O58" i="58"/>
  <c r="G64" i="58"/>
  <c r="E71" i="58"/>
  <c r="G71" i="58"/>
  <c r="E65" i="58"/>
  <c r="G69" i="58"/>
  <c r="G62" i="58"/>
  <c r="E63" i="58"/>
  <c r="E60" i="58"/>
  <c r="E62" i="58"/>
  <c r="G67" i="58"/>
  <c r="G60" i="58"/>
  <c r="E68" i="58"/>
  <c r="M59" i="58"/>
  <c r="E70" i="58"/>
  <c r="O59" i="58"/>
  <c r="O61" i="58"/>
  <c r="G65" i="58"/>
  <c r="E66" i="58"/>
  <c r="G70" i="58"/>
  <c r="G63" i="58"/>
  <c r="E58" i="62"/>
  <c r="M62" i="62"/>
  <c r="E64" i="62"/>
  <c r="M65" i="62"/>
  <c r="E67" i="62"/>
  <c r="E78" i="62"/>
  <c r="E86" i="62"/>
  <c r="M68" i="62"/>
  <c r="E70" i="62"/>
  <c r="E75" i="62"/>
  <c r="M71" i="62"/>
  <c r="E73" i="62"/>
  <c r="E81" i="62"/>
  <c r="E89" i="62"/>
  <c r="E60" i="62"/>
  <c r="E95" i="62"/>
  <c r="M61" i="62"/>
  <c r="E63" i="62"/>
  <c r="E76" i="62"/>
  <c r="E84" i="62"/>
  <c r="E92" i="62"/>
  <c r="M59" i="62"/>
  <c r="M64" i="62"/>
  <c r="E66" i="62"/>
  <c r="M67" i="62"/>
  <c r="E69" i="62"/>
  <c r="E79" i="62"/>
  <c r="E87" i="62"/>
  <c r="M70" i="62"/>
  <c r="E72" i="62"/>
  <c r="E59" i="62"/>
  <c r="E74" i="62"/>
  <c r="E82" i="62"/>
  <c r="E90" i="62"/>
  <c r="E96" i="62"/>
  <c r="M60" i="62"/>
  <c r="E62" i="62"/>
  <c r="E93" i="62"/>
  <c r="M63" i="62"/>
  <c r="E65" i="62"/>
  <c r="E77" i="62"/>
  <c r="E85" i="62"/>
  <c r="E97" i="62"/>
  <c r="E94" i="62"/>
  <c r="M66" i="62"/>
  <c r="E68" i="62"/>
  <c r="E83" i="62"/>
  <c r="M69" i="62"/>
  <c r="E71" i="62"/>
  <c r="E80" i="62"/>
  <c r="E88" i="62"/>
  <c r="M72" i="62"/>
  <c r="E61" i="62"/>
  <c r="E91" i="62"/>
  <c r="O59" i="62"/>
  <c r="G61" i="62"/>
  <c r="G75" i="62"/>
  <c r="G83" i="62"/>
  <c r="G91" i="62"/>
  <c r="G94" i="62"/>
  <c r="O62" i="62"/>
  <c r="G64" i="62"/>
  <c r="G97" i="62"/>
  <c r="O65" i="62"/>
  <c r="G67" i="62"/>
  <c r="G78" i="62"/>
  <c r="G86" i="62"/>
  <c r="O68" i="62"/>
  <c r="G70" i="62"/>
  <c r="O71" i="62"/>
  <c r="G73" i="62"/>
  <c r="G81" i="62"/>
  <c r="G89" i="62"/>
  <c r="G60" i="62"/>
  <c r="G95" i="62"/>
  <c r="O61" i="62"/>
  <c r="G63" i="62"/>
  <c r="G76" i="62"/>
  <c r="G84" i="62"/>
  <c r="G92" i="62"/>
  <c r="G88" i="62"/>
  <c r="O64" i="62"/>
  <c r="G66" i="62"/>
  <c r="G87" i="62"/>
  <c r="O67" i="62"/>
  <c r="G69" i="62"/>
  <c r="G79" i="62"/>
  <c r="O70" i="62"/>
  <c r="G72" i="62"/>
  <c r="G74" i="62"/>
  <c r="G82" i="62"/>
  <c r="G90" i="62"/>
  <c r="G96" i="62"/>
  <c r="O72" i="62"/>
  <c r="O60" i="62"/>
  <c r="G62" i="62"/>
  <c r="G93" i="62"/>
  <c r="O63" i="62"/>
  <c r="G65" i="62"/>
  <c r="G77" i="62"/>
  <c r="G85" i="62"/>
  <c r="O66" i="62"/>
  <c r="G68" i="62"/>
  <c r="O69" i="62"/>
  <c r="G71" i="62"/>
  <c r="G80" i="62"/>
  <c r="A60" i="46"/>
  <c r="A26" i="46"/>
  <c r="F7" i="63" s="1"/>
  <c r="A25" i="46"/>
  <c r="C55" i="63"/>
  <c r="K55" i="63" s="1"/>
  <c r="C13" i="63"/>
  <c r="M13" i="63" s="1"/>
  <c r="B61" i="63"/>
  <c r="E61" i="63" s="1"/>
  <c r="C13" i="58"/>
  <c r="C55" i="58"/>
  <c r="A59" i="46"/>
  <c r="A58" i="46"/>
  <c r="A55" i="46"/>
  <c r="A56" i="46"/>
  <c r="A150" i="46"/>
  <c r="A54" i="46"/>
  <c r="D297" i="45"/>
  <c r="C55" i="62"/>
  <c r="C13" i="62" s="1"/>
  <c r="K236" i="45"/>
  <c r="L236" i="45" s="1"/>
  <c r="M236" i="45" s="1"/>
  <c r="K221" i="45"/>
  <c r="L221" i="45" s="1"/>
  <c r="M221" i="45" s="1"/>
  <c r="K230" i="45"/>
  <c r="L230" i="45" s="1"/>
  <c r="M230" i="45" s="1"/>
  <c r="K232" i="45"/>
  <c r="L232" i="45" s="1"/>
  <c r="M232" i="45" s="1"/>
  <c r="K228" i="45"/>
  <c r="L228" i="45" s="1"/>
  <c r="M228" i="45" s="1"/>
  <c r="K226" i="45"/>
  <c r="L226" i="45" s="1"/>
  <c r="M226" i="45" s="1"/>
  <c r="K244" i="45"/>
  <c r="L244" i="45" s="1"/>
  <c r="M244" i="45" s="1"/>
  <c r="K238" i="45"/>
  <c r="L238" i="45" s="1"/>
  <c r="M238" i="45" s="1"/>
  <c r="K231" i="45"/>
  <c r="L231" i="45" s="1"/>
  <c r="M231" i="45" s="1"/>
  <c r="K227" i="45"/>
  <c r="L227" i="45" s="1"/>
  <c r="M227" i="45" s="1"/>
  <c r="K224" i="45"/>
  <c r="L224" i="45" s="1"/>
  <c r="M224" i="45" s="1"/>
  <c r="K223" i="45"/>
  <c r="L223" i="45" s="1"/>
  <c r="M223" i="45" s="1"/>
  <c r="K235" i="45"/>
  <c r="L235" i="45" s="1"/>
  <c r="M235" i="45" s="1"/>
  <c r="D77" i="45"/>
  <c r="K242" i="45"/>
  <c r="L242" i="45" s="1"/>
  <c r="M242" i="45" s="1"/>
  <c r="K241" i="45"/>
  <c r="L241" i="45" s="1"/>
  <c r="M241" i="45" s="1"/>
  <c r="K246" i="45"/>
  <c r="L246" i="45" s="1"/>
  <c r="M246" i="45" s="1"/>
  <c r="K234" i="45"/>
  <c r="L234" i="45" s="1"/>
  <c r="M234" i="45" s="1"/>
  <c r="K233" i="45"/>
  <c r="L233" i="45" s="1"/>
  <c r="M233" i="45" s="1"/>
  <c r="K237" i="45"/>
  <c r="L237" i="45" s="1"/>
  <c r="M237" i="45" s="1"/>
  <c r="K225" i="45"/>
  <c r="L225" i="45" s="1"/>
  <c r="M225" i="45" s="1"/>
  <c r="K222" i="45"/>
  <c r="L222" i="45" s="1"/>
  <c r="M222" i="45" s="1"/>
  <c r="F313" i="45"/>
  <c r="F314" i="45" s="1"/>
  <c r="F315" i="45" s="1"/>
  <c r="F316" i="45" s="1"/>
  <c r="F317" i="45" s="1"/>
  <c r="F318" i="45" s="1"/>
  <c r="F319" i="45" s="1"/>
  <c r="F320" i="45" s="1"/>
  <c r="F321" i="45" s="1"/>
  <c r="F322" i="45" s="1"/>
  <c r="F323" i="45" s="1"/>
  <c r="F324" i="45" s="1"/>
  <c r="F325" i="45" s="1"/>
  <c r="F326" i="45" s="1"/>
  <c r="F327" i="45" s="1"/>
  <c r="F328" i="45" s="1"/>
  <c r="F329" i="45" s="1"/>
  <c r="F330" i="45" s="1"/>
  <c r="K243" i="45"/>
  <c r="L243" i="45" s="1"/>
  <c r="M243" i="45" s="1"/>
  <c r="K240" i="45"/>
  <c r="L240" i="45" s="1"/>
  <c r="M240" i="45" s="1"/>
  <c r="K245" i="45"/>
  <c r="L245" i="45" s="1"/>
  <c r="M245" i="45" s="1"/>
  <c r="K229" i="45"/>
  <c r="L229" i="45" s="1"/>
  <c r="M229" i="45" s="1"/>
  <c r="K247" i="45"/>
  <c r="L247" i="45" s="1"/>
  <c r="M247" i="45" s="1"/>
  <c r="A140" i="46"/>
  <c r="A141" i="46"/>
  <c r="O74" i="62"/>
  <c r="O73" i="62"/>
  <c r="A139" i="46"/>
  <c r="A138" i="46"/>
  <c r="O77" i="62"/>
  <c r="O76" i="62"/>
  <c r="A14" i="46"/>
  <c r="A135" i="46"/>
  <c r="A137" i="46"/>
  <c r="A136" i="46"/>
  <c r="A40" i="46"/>
  <c r="H32" i="1" s="1"/>
  <c r="A114" i="46"/>
  <c r="A41" i="46"/>
  <c r="A28" i="46"/>
  <c r="A89" i="46"/>
  <c r="A51" i="46"/>
  <c r="A103" i="46"/>
  <c r="A92" i="46"/>
  <c r="B54" i="45" s="1"/>
  <c r="A27" i="46"/>
  <c r="E24" i="1" s="1"/>
  <c r="A113" i="46"/>
  <c r="A67" i="46"/>
  <c r="A47" i="46"/>
  <c r="D62" i="45"/>
  <c r="A53" i="46"/>
  <c r="A147" i="46"/>
  <c r="A144" i="46"/>
  <c r="A148" i="46"/>
  <c r="A146" i="46"/>
  <c r="A145" i="46"/>
  <c r="A143" i="46"/>
  <c r="A142" i="46"/>
  <c r="A149" i="46"/>
  <c r="B50" i="45" s="1"/>
  <c r="M74" i="62"/>
  <c r="M73" i="62"/>
  <c r="M77" i="62"/>
  <c r="M76" i="62"/>
  <c r="M75" i="62"/>
  <c r="J14" i="50"/>
  <c r="A16" i="46"/>
  <c r="E15" i="1" s="1"/>
  <c r="A129" i="46"/>
  <c r="A30" i="46"/>
  <c r="C27" i="1" s="1"/>
  <c r="A19" i="46"/>
  <c r="E18" i="1" s="1"/>
  <c r="A43" i="46"/>
  <c r="C36" i="1" s="1"/>
  <c r="F62" i="45"/>
  <c r="A32" i="46"/>
  <c r="H26" i="1" s="1"/>
  <c r="H29" i="1" s="1"/>
  <c r="A10" i="46"/>
  <c r="A118" i="46"/>
  <c r="A44" i="46"/>
  <c r="A122" i="46"/>
  <c r="A85" i="46"/>
  <c r="A119" i="46"/>
  <c r="A65" i="46"/>
  <c r="A111" i="46"/>
  <c r="A98" i="46"/>
  <c r="M38" i="45" s="1"/>
  <c r="A94" i="46"/>
  <c r="L37" i="45" s="1"/>
  <c r="A39" i="46"/>
  <c r="E32" i="1" s="1"/>
  <c r="A11" i="46"/>
  <c r="A24" i="46"/>
  <c r="E23" i="1" s="1"/>
  <c r="A123" i="46"/>
  <c r="A74" i="46"/>
  <c r="A9" i="46"/>
  <c r="A42" i="46"/>
  <c r="A120" i="46"/>
  <c r="A106" i="46"/>
  <c r="A105" i="46"/>
  <c r="B59" i="45" s="1"/>
  <c r="A101" i="46"/>
  <c r="A72" i="46"/>
  <c r="A131" i="46"/>
  <c r="A70" i="46"/>
  <c r="A134" i="46"/>
  <c r="A99" i="46"/>
  <c r="A102" i="46"/>
  <c r="A68" i="46"/>
  <c r="A31" i="46"/>
  <c r="E26" i="1" s="1"/>
  <c r="A124" i="46"/>
  <c r="A130" i="46"/>
  <c r="A13" i="46"/>
  <c r="A121" i="46"/>
  <c r="A23" i="46"/>
  <c r="C23" i="1" s="1"/>
  <c r="A37" i="46"/>
  <c r="H30" i="1" s="1"/>
  <c r="A87" i="46"/>
  <c r="A93" i="46"/>
  <c r="A97" i="46"/>
  <c r="L38" i="45" s="1"/>
  <c r="A100" i="46"/>
  <c r="A38" i="46"/>
  <c r="A48" i="46"/>
  <c r="A80" i="46"/>
  <c r="A46" i="46"/>
  <c r="A112" i="46"/>
  <c r="A18" i="46"/>
  <c r="E17" i="1" s="1"/>
  <c r="A15" i="46"/>
  <c r="A69" i="46"/>
  <c r="A86" i="46"/>
  <c r="A49" i="46"/>
  <c r="A104" i="46"/>
  <c r="A91" i="46"/>
  <c r="A34" i="46"/>
  <c r="A29" i="46"/>
  <c r="C26" i="1" s="1"/>
  <c r="A110" i="46"/>
  <c r="A125" i="46"/>
  <c r="A127" i="46"/>
  <c r="A73" i="46"/>
  <c r="A12" i="46"/>
  <c r="A35" i="46"/>
  <c r="E29" i="1" s="1"/>
  <c r="A81" i="46"/>
  <c r="A50" i="46"/>
  <c r="A96" i="46"/>
  <c r="A90" i="46"/>
  <c r="A33" i="46"/>
  <c r="H27" i="1" s="1"/>
  <c r="A17" i="46"/>
  <c r="E16" i="1" s="1"/>
  <c r="A71" i="46"/>
  <c r="A36" i="46"/>
  <c r="A126" i="46"/>
  <c r="A128" i="46"/>
  <c r="A64" i="46"/>
  <c r="A82" i="46"/>
  <c r="M36" i="45" s="1"/>
  <c r="A117" i="46"/>
  <c r="A88" i="46"/>
  <c r="A52" i="46"/>
  <c r="A95" i="46"/>
  <c r="M37" i="45" s="1"/>
  <c r="F78" i="45"/>
  <c r="M239" i="45"/>
  <c r="G78" i="45"/>
  <c r="O75" i="62"/>
  <c r="C41" i="62" l="1"/>
  <c r="K86" i="62"/>
  <c r="K54" i="62"/>
  <c r="O84" i="63"/>
  <c r="O85" i="63"/>
  <c r="M84" i="63"/>
  <c r="M85" i="63"/>
  <c r="M83" i="62"/>
  <c r="M84" i="62"/>
  <c r="O83" i="62"/>
  <c r="O84" i="62"/>
  <c r="G40" i="58"/>
  <c r="G39" i="58"/>
  <c r="G40" i="62"/>
  <c r="E40" i="62"/>
  <c r="G39" i="62"/>
  <c r="E39" i="62"/>
  <c r="U81" i="63"/>
  <c r="U39" i="63" s="1"/>
  <c r="U80" i="63"/>
  <c r="U80" i="62"/>
  <c r="U39" i="62" s="1"/>
  <c r="E39" i="58"/>
  <c r="E40" i="58"/>
  <c r="U79" i="62"/>
  <c r="A79" i="46"/>
  <c r="M41" i="58" s="1"/>
  <c r="M33" i="58" s="1"/>
  <c r="S56" i="62"/>
  <c r="S57" i="63"/>
  <c r="S56" i="58"/>
  <c r="Q56" i="58"/>
  <c r="Q56" i="62"/>
  <c r="Q57" i="63"/>
  <c r="R57" i="62"/>
  <c r="S38" i="62" s="1"/>
  <c r="R57" i="58"/>
  <c r="S38" i="58" s="1"/>
  <c r="R58" i="63"/>
  <c r="S38" i="63" s="1"/>
  <c r="P57" i="62"/>
  <c r="Q38" i="62" s="1"/>
  <c r="P57" i="58"/>
  <c r="Q38" i="58" s="1"/>
  <c r="P58" i="63"/>
  <c r="Q38" i="63" s="1"/>
  <c r="K54" i="58"/>
  <c r="M36" i="63"/>
  <c r="K54" i="63"/>
  <c r="U79" i="63"/>
  <c r="U78" i="62"/>
  <c r="U68" i="63"/>
  <c r="U69" i="63"/>
  <c r="U64" i="63"/>
  <c r="M42" i="62"/>
  <c r="M34" i="62" s="1"/>
  <c r="M42" i="63"/>
  <c r="M34" i="63" s="1"/>
  <c r="K86" i="58"/>
  <c r="M42" i="58"/>
  <c r="M34" i="58" s="1"/>
  <c r="K87" i="63"/>
  <c r="M11" i="58"/>
  <c r="M11" i="63"/>
  <c r="M36" i="58"/>
  <c r="M36" i="62"/>
  <c r="U62" i="62"/>
  <c r="U73" i="63"/>
  <c r="U60" i="63"/>
  <c r="U70" i="63"/>
  <c r="U74" i="63"/>
  <c r="U71" i="63"/>
  <c r="U77" i="63"/>
  <c r="U72" i="63"/>
  <c r="U76" i="63"/>
  <c r="U63" i="63"/>
  <c r="U67" i="63"/>
  <c r="U61" i="63"/>
  <c r="U78" i="63"/>
  <c r="U62" i="63"/>
  <c r="U65" i="63"/>
  <c r="U66" i="63"/>
  <c r="U75" i="63"/>
  <c r="U72" i="62"/>
  <c r="U73" i="62"/>
  <c r="U69" i="62"/>
  <c r="U59" i="58"/>
  <c r="U71" i="62"/>
  <c r="U61" i="62"/>
  <c r="U75" i="62"/>
  <c r="U68" i="62"/>
  <c r="U65" i="62"/>
  <c r="U59" i="62"/>
  <c r="U76" i="62"/>
  <c r="U74" i="62"/>
  <c r="U63" i="62"/>
  <c r="U66" i="62"/>
  <c r="U64" i="62"/>
  <c r="U67" i="62"/>
  <c r="U60" i="62"/>
  <c r="U70" i="62"/>
  <c r="U77" i="62"/>
  <c r="A1" i="46"/>
  <c r="U60" i="58"/>
  <c r="J62" i="58"/>
  <c r="Q61" i="58"/>
  <c r="S61" i="58"/>
  <c r="T58" i="63"/>
  <c r="U38" i="63" s="1"/>
  <c r="F4" i="62"/>
  <c r="H61" i="63"/>
  <c r="F61" i="63"/>
  <c r="G61" i="63"/>
  <c r="M34" i="45"/>
  <c r="Q36" i="45"/>
  <c r="Q35" i="45"/>
  <c r="Q34" i="45"/>
  <c r="L34" i="45"/>
  <c r="P35" i="45"/>
  <c r="P36" i="45"/>
  <c r="P34" i="45"/>
  <c r="T57" i="58"/>
  <c r="U38" i="58" s="1"/>
  <c r="T57" i="62"/>
  <c r="U38" i="62" s="1"/>
  <c r="C38" i="45"/>
  <c r="B38" i="45" s="1"/>
  <c r="C37" i="45"/>
  <c r="B37" i="45" s="1"/>
  <c r="L35" i="45"/>
  <c r="L36" i="45"/>
  <c r="C56" i="63"/>
  <c r="K52" i="62"/>
  <c r="K52" i="58"/>
  <c r="C115" i="63"/>
  <c r="F4" i="63"/>
  <c r="C11" i="63"/>
  <c r="C54" i="63"/>
  <c r="F6" i="63"/>
  <c r="C116" i="63"/>
  <c r="C41" i="63" s="1"/>
  <c r="F7" i="58"/>
  <c r="F119" i="63"/>
  <c r="F117" i="58"/>
  <c r="B62" i="63"/>
  <c r="F3" i="63"/>
  <c r="F46" i="63"/>
  <c r="H3" i="50"/>
  <c r="H46" i="50"/>
  <c r="F46" i="58"/>
  <c r="C33" i="63"/>
  <c r="C36" i="58"/>
  <c r="C36" i="63"/>
  <c r="F3" i="1"/>
  <c r="F117" i="62"/>
  <c r="F46" i="62"/>
  <c r="F44" i="1"/>
  <c r="F4" i="58"/>
  <c r="K55" i="58"/>
  <c r="M13" i="58"/>
  <c r="F3" i="62"/>
  <c r="F3" i="58"/>
  <c r="C114" i="58"/>
  <c r="C41" i="58" s="1"/>
  <c r="C33" i="58"/>
  <c r="C54" i="58"/>
  <c r="C11" i="58"/>
  <c r="F7" i="62"/>
  <c r="F6" i="58"/>
  <c r="C36" i="62"/>
  <c r="M11" i="62"/>
  <c r="C11" i="62"/>
  <c r="C54" i="62"/>
  <c r="C13" i="1"/>
  <c r="C11" i="1"/>
  <c r="C15" i="1"/>
  <c r="C33" i="62"/>
  <c r="K55" i="62"/>
  <c r="M13" i="62" s="1"/>
  <c r="G309" i="45"/>
  <c r="G218" i="45"/>
  <c r="B43" i="45"/>
  <c r="B42" i="45"/>
  <c r="B44" i="45"/>
  <c r="B49" i="45"/>
  <c r="L309" i="45"/>
  <c r="C12" i="50"/>
  <c r="B58" i="45"/>
  <c r="B45" i="45"/>
  <c r="B53" i="45"/>
  <c r="B52" i="45"/>
  <c r="B51" i="45"/>
  <c r="B57" i="45"/>
  <c r="B56" i="45"/>
  <c r="B55" i="45"/>
  <c r="B48" i="45"/>
  <c r="B46" i="45"/>
  <c r="B47" i="45"/>
  <c r="M35" i="45"/>
  <c r="K85" i="58" l="1"/>
  <c r="M41" i="63"/>
  <c r="M33" i="63" s="1"/>
  <c r="K85" i="62"/>
  <c r="M41" i="62"/>
  <c r="M33" i="62" s="1"/>
  <c r="K86" i="63"/>
  <c r="U61" i="58"/>
  <c r="G52" i="63"/>
  <c r="F52" i="63" s="1"/>
  <c r="J63" i="58"/>
  <c r="Q62" i="58"/>
  <c r="S62" i="58"/>
  <c r="O62" i="58"/>
  <c r="M62" i="58"/>
  <c r="F57" i="58"/>
  <c r="G58" i="63"/>
  <c r="G38" i="63" s="1"/>
  <c r="E58" i="63"/>
  <c r="E52" i="63"/>
  <c r="D52" i="63" s="1"/>
  <c r="D57" i="58"/>
  <c r="H62" i="63"/>
  <c r="F62" i="63"/>
  <c r="G62" i="63"/>
  <c r="E62" i="63"/>
  <c r="H218" i="45"/>
  <c r="D57" i="62"/>
  <c r="E52" i="58"/>
  <c r="E52" i="62"/>
  <c r="F57" i="62"/>
  <c r="G52" i="58"/>
  <c r="G52" i="62"/>
  <c r="H52" i="63"/>
  <c r="I52" i="62"/>
  <c r="I52" i="58"/>
  <c r="B63" i="63"/>
  <c r="U62" i="58" l="1"/>
  <c r="N58" i="63"/>
  <c r="J64" i="58"/>
  <c r="S63" i="58"/>
  <c r="Q63" i="58"/>
  <c r="M63" i="58"/>
  <c r="O63" i="58"/>
  <c r="E38" i="63"/>
  <c r="L58" i="63"/>
  <c r="H63" i="63"/>
  <c r="F63" i="63"/>
  <c r="G63" i="63"/>
  <c r="E63" i="63"/>
  <c r="L57" i="62"/>
  <c r="E38" i="62"/>
  <c r="B64" i="63"/>
  <c r="N57" i="58"/>
  <c r="G38" i="58"/>
  <c r="L57" i="58"/>
  <c r="E38" i="58"/>
  <c r="N57" i="62"/>
  <c r="G38" i="62"/>
  <c r="U63" i="58" l="1"/>
  <c r="J65" i="58"/>
  <c r="Q64" i="58"/>
  <c r="S64" i="58"/>
  <c r="M64" i="58"/>
  <c r="O64" i="58"/>
  <c r="H64" i="63"/>
  <c r="F64" i="63"/>
  <c r="G64" i="63"/>
  <c r="E64" i="63"/>
  <c r="B65" i="63"/>
  <c r="U64" i="58" l="1"/>
  <c r="J66" i="58"/>
  <c r="S65" i="58"/>
  <c r="Q65" i="58"/>
  <c r="M65" i="58"/>
  <c r="O65" i="58"/>
  <c r="F65" i="63"/>
  <c r="H65" i="63"/>
  <c r="G65" i="63"/>
  <c r="E65" i="63"/>
  <c r="B66" i="63"/>
  <c r="U65" i="58" l="1"/>
  <c r="J67" i="58"/>
  <c r="S66" i="58"/>
  <c r="Q66" i="58"/>
  <c r="O66" i="58"/>
  <c r="M66" i="58"/>
  <c r="H66" i="63"/>
  <c r="F66" i="63"/>
  <c r="G66" i="63"/>
  <c r="E66" i="63"/>
  <c r="B67" i="63"/>
  <c r="U66" i="58" l="1"/>
  <c r="J68" i="58"/>
  <c r="S67" i="58"/>
  <c r="Q67" i="58"/>
  <c r="O67" i="58"/>
  <c r="M67" i="58"/>
  <c r="H67" i="63"/>
  <c r="F67" i="63"/>
  <c r="G67" i="63"/>
  <c r="E67" i="63"/>
  <c r="B68" i="63"/>
  <c r="U67" i="58" l="1"/>
  <c r="J69" i="58"/>
  <c r="S68" i="58"/>
  <c r="Q68" i="58"/>
  <c r="M68" i="58"/>
  <c r="O68" i="58"/>
  <c r="F68" i="63"/>
  <c r="H68" i="63"/>
  <c r="G68" i="63"/>
  <c r="E68" i="63"/>
  <c r="B69" i="63"/>
  <c r="U68" i="58" l="1"/>
  <c r="J70" i="58"/>
  <c r="S69" i="58"/>
  <c r="Q69" i="58"/>
  <c r="M69" i="58"/>
  <c r="O69" i="58"/>
  <c r="H69" i="63"/>
  <c r="F69" i="63"/>
  <c r="G69" i="63"/>
  <c r="E69" i="63"/>
  <c r="B70" i="63"/>
  <c r="U69" i="58" l="1"/>
  <c r="J71" i="58"/>
  <c r="S70" i="58"/>
  <c r="Q70" i="58"/>
  <c r="M70" i="58"/>
  <c r="O70" i="58"/>
  <c r="F70" i="63"/>
  <c r="H70" i="63"/>
  <c r="G70" i="63"/>
  <c r="E70" i="63"/>
  <c r="B71" i="63"/>
  <c r="U70" i="58" l="1"/>
  <c r="J72" i="58"/>
  <c r="S71" i="58"/>
  <c r="Q71" i="58"/>
  <c r="O71" i="58"/>
  <c r="M71" i="58"/>
  <c r="H71" i="63"/>
  <c r="F71" i="63"/>
  <c r="G71" i="63"/>
  <c r="E71" i="63"/>
  <c r="B72" i="63"/>
  <c r="S72" i="58" l="1"/>
  <c r="M72" i="58"/>
  <c r="Q72" i="58"/>
  <c r="O72" i="58"/>
  <c r="U71" i="58"/>
  <c r="J73" i="58"/>
  <c r="H72" i="63"/>
  <c r="F72" i="63"/>
  <c r="G72" i="63"/>
  <c r="E72" i="63"/>
  <c r="B73" i="63"/>
  <c r="U72" i="58" l="1"/>
  <c r="S73" i="58"/>
  <c r="Q73" i="58"/>
  <c r="M73" i="58"/>
  <c r="O73" i="58"/>
  <c r="J74" i="58"/>
  <c r="F73" i="63"/>
  <c r="H73" i="63"/>
  <c r="G73" i="63"/>
  <c r="E73" i="63"/>
  <c r="B74" i="63"/>
  <c r="U73" i="58" l="1"/>
  <c r="O74" i="58"/>
  <c r="M74" i="58"/>
  <c r="S74" i="58"/>
  <c r="Q74" i="58"/>
  <c r="J75" i="58"/>
  <c r="H74" i="63"/>
  <c r="F74" i="63"/>
  <c r="G74" i="63"/>
  <c r="E74" i="63"/>
  <c r="B75" i="63"/>
  <c r="U74" i="58" l="1"/>
  <c r="S75" i="58"/>
  <c r="M75" i="58"/>
  <c r="Q75" i="58"/>
  <c r="O75" i="58"/>
  <c r="J76" i="58"/>
  <c r="F75" i="63"/>
  <c r="H75" i="63"/>
  <c r="G75" i="63"/>
  <c r="E75" i="63"/>
  <c r="B76" i="63"/>
  <c r="U75" i="58" l="1"/>
  <c r="Q76" i="58"/>
  <c r="M76" i="58"/>
  <c r="O76" i="58"/>
  <c r="S76" i="58"/>
  <c r="J77" i="58"/>
  <c r="F76" i="63"/>
  <c r="H76" i="63"/>
  <c r="G76" i="63"/>
  <c r="E76" i="63"/>
  <c r="B77" i="63"/>
  <c r="U76" i="58" l="1"/>
  <c r="J78" i="58"/>
  <c r="J79" i="58" s="1"/>
  <c r="J80" i="58" s="1"/>
  <c r="S77" i="58"/>
  <c r="O77" i="58"/>
  <c r="M77" i="58"/>
  <c r="Q77" i="58"/>
  <c r="H77" i="63"/>
  <c r="F77" i="63"/>
  <c r="G77" i="63"/>
  <c r="E77" i="63"/>
  <c r="B78" i="63"/>
  <c r="M80" i="58" l="1"/>
  <c r="O80" i="58"/>
  <c r="S80" i="58"/>
  <c r="S39" i="58" s="1"/>
  <c r="Q80" i="58"/>
  <c r="Q39" i="58" s="1"/>
  <c r="O79" i="58"/>
  <c r="M79" i="58"/>
  <c r="S79" i="58"/>
  <c r="Q79" i="58"/>
  <c r="U77" i="58"/>
  <c r="S78" i="58"/>
  <c r="M78" i="58"/>
  <c r="Q78" i="58"/>
  <c r="O78" i="58"/>
  <c r="H78" i="63"/>
  <c r="F78" i="63"/>
  <c r="G78" i="63"/>
  <c r="E78" i="63"/>
  <c r="B79" i="63"/>
  <c r="O83" i="58" l="1"/>
  <c r="O84" i="58"/>
  <c r="M83" i="58"/>
  <c r="M84" i="58"/>
  <c r="U80" i="58"/>
  <c r="U39" i="58" s="1"/>
  <c r="U79" i="58"/>
  <c r="U78" i="58"/>
  <c r="H79" i="63"/>
  <c r="F79" i="63"/>
  <c r="G79" i="63"/>
  <c r="E79" i="63"/>
  <c r="B80" i="63"/>
  <c r="H80" i="63" l="1"/>
  <c r="F80" i="63"/>
  <c r="G80" i="63"/>
  <c r="E80" i="63"/>
  <c r="B81" i="63"/>
  <c r="F81" i="63" l="1"/>
  <c r="H81" i="63"/>
  <c r="G81" i="63"/>
  <c r="E81" i="63"/>
  <c r="B82" i="63"/>
  <c r="F82" i="63" l="1"/>
  <c r="H82" i="63"/>
  <c r="G82" i="63"/>
  <c r="E82" i="63"/>
  <c r="B83" i="63"/>
  <c r="H83" i="63" l="1"/>
  <c r="F83" i="63"/>
  <c r="G83" i="63"/>
  <c r="E83" i="63"/>
  <c r="B84" i="63"/>
  <c r="H84" i="63" l="1"/>
  <c r="F84" i="63"/>
  <c r="G84" i="63"/>
  <c r="E84" i="63"/>
  <c r="B85" i="63"/>
  <c r="H85" i="63" l="1"/>
  <c r="F85" i="63"/>
  <c r="G85" i="63"/>
  <c r="E85" i="63"/>
  <c r="B86" i="63"/>
  <c r="F86" i="63" l="1"/>
  <c r="H86" i="63"/>
  <c r="G86" i="63"/>
  <c r="E86" i="63"/>
  <c r="B87" i="63"/>
  <c r="F87" i="63" l="1"/>
  <c r="H87" i="63"/>
  <c r="G87" i="63"/>
  <c r="E87" i="63"/>
  <c r="B88" i="63"/>
  <c r="H88" i="63" l="1"/>
  <c r="F88" i="63"/>
  <c r="G88" i="63"/>
  <c r="E88" i="63"/>
  <c r="B89" i="63"/>
  <c r="F89" i="63" l="1"/>
  <c r="H89" i="63"/>
  <c r="G89" i="63"/>
  <c r="E89" i="63"/>
  <c r="B90" i="63"/>
  <c r="F90" i="63" l="1"/>
  <c r="H90" i="63"/>
  <c r="G90" i="63"/>
  <c r="E90" i="63"/>
  <c r="B91" i="63"/>
  <c r="F91" i="63" l="1"/>
  <c r="H91" i="63"/>
  <c r="G91" i="63"/>
  <c r="E91" i="63"/>
  <c r="B92" i="63"/>
  <c r="H92" i="63" l="1"/>
  <c r="F92" i="63"/>
  <c r="G92" i="63"/>
  <c r="E92" i="63"/>
  <c r="B93" i="63"/>
  <c r="F93" i="63" l="1"/>
  <c r="H93" i="63"/>
  <c r="G93" i="63"/>
  <c r="E93" i="63"/>
  <c r="B94" i="63"/>
  <c r="F94" i="63" l="1"/>
  <c r="H94" i="63"/>
  <c r="G94" i="63"/>
  <c r="E94" i="63"/>
  <c r="B95" i="63"/>
  <c r="F95" i="63" l="1"/>
  <c r="H95" i="63"/>
  <c r="G95" i="63"/>
  <c r="E95" i="63"/>
  <c r="B96" i="63"/>
  <c r="B97" i="63" s="1"/>
  <c r="B98" i="63" s="1"/>
  <c r="B99" i="63" s="1"/>
  <c r="B100" i="63" s="1"/>
  <c r="B101" i="63" s="1"/>
  <c r="B102" i="63" l="1"/>
  <c r="H101" i="63"/>
  <c r="E101" i="63"/>
  <c r="G101" i="63"/>
  <c r="F101" i="63"/>
  <c r="H100" i="63"/>
  <c r="F100" i="63"/>
  <c r="E100" i="63"/>
  <c r="G100" i="63"/>
  <c r="H99" i="63"/>
  <c r="F99" i="63"/>
  <c r="E99" i="63"/>
  <c r="G99" i="63"/>
  <c r="H96" i="63"/>
  <c r="F96" i="63"/>
  <c r="E96" i="63"/>
  <c r="G96" i="63"/>
  <c r="B103" i="63" l="1"/>
  <c r="B104" i="63" s="1"/>
  <c r="F102" i="63"/>
  <c r="E102" i="63"/>
  <c r="H102" i="63"/>
  <c r="G102" i="63"/>
  <c r="H97" i="63"/>
  <c r="F97" i="63"/>
  <c r="E97" i="63"/>
  <c r="G97" i="63"/>
  <c r="B105" i="63" l="1"/>
  <c r="F104" i="63"/>
  <c r="E104" i="63"/>
  <c r="G104" i="63"/>
  <c r="H104" i="63"/>
  <c r="F103" i="63"/>
  <c r="H103" i="63"/>
  <c r="E103" i="63"/>
  <c r="G103" i="63"/>
  <c r="F98" i="63"/>
  <c r="H98" i="63"/>
  <c r="E98" i="63"/>
  <c r="G98" i="63"/>
  <c r="B106" i="63" l="1"/>
  <c r="G105" i="63"/>
  <c r="F105" i="63"/>
  <c r="H105" i="63"/>
  <c r="E105" i="63"/>
  <c r="B107" i="63" l="1"/>
  <c r="E106" i="63"/>
  <c r="G106" i="63"/>
  <c r="F106" i="63"/>
  <c r="H106" i="63"/>
  <c r="B108" i="63" l="1"/>
  <c r="E107" i="63"/>
  <c r="E114" i="63" s="1"/>
  <c r="G107" i="63"/>
  <c r="G114" i="63" s="1"/>
  <c r="F107" i="63"/>
  <c r="F114" i="63" s="1"/>
  <c r="H107" i="63"/>
  <c r="H114" i="63" s="1"/>
  <c r="B109" i="63" l="1"/>
  <c r="E108" i="63"/>
  <c r="G108" i="63"/>
  <c r="F108" i="63"/>
  <c r="H108" i="63"/>
  <c r="B110" i="63" l="1"/>
  <c r="F109" i="63"/>
  <c r="H109" i="63"/>
  <c r="E109" i="63"/>
  <c r="G109" i="63"/>
  <c r="F110" i="63" l="1"/>
  <c r="F113" i="63" s="1"/>
  <c r="H110" i="63"/>
  <c r="H113" i="63" s="1"/>
  <c r="E110" i="63"/>
  <c r="E113" i="63" s="1"/>
  <c r="G110" i="63"/>
  <c r="G113" i="63" s="1"/>
  <c r="G39" i="63" l="1"/>
  <c r="G40" i="63"/>
  <c r="E40" i="63"/>
  <c r="E39" i="6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<sst xmlns="http://schemas.openxmlformats.org/spreadsheetml/2006/main" count="6402" uniqueCount="4002">
  <si>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</si>
  <si>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</si>
  <si>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</si>
  <si>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</si>
  <si>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</si>
  <si>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</si>
  <si>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</si>
  <si>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</si>
  <si>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Literatur:</t>
  </si>
  <si>
    <t>2009:4</t>
  </si>
  <si>
    <t>Fahrländer Partner AG</t>
  </si>
  <si>
    <t>info@fpre.ch</t>
  </si>
  <si>
    <t>Im Anhang des Methoden-Kurzbeschriebs befindet sich ein Literaturverzeichnis.</t>
  </si>
  <si>
    <t>EFH (g)</t>
  </si>
  <si>
    <t>EWG (g)</t>
  </si>
  <si>
    <t>Neubau, durchschnittlich ausgebaut, gute Mikrolage.</t>
  </si>
  <si>
    <t>Die Aggregation erfolgt Transaktionswert-gewichtet.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</si>
  <si>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</si>
  <si>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</si>
  <si>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</si>
  <si>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</si>
  <si>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</si>
  <si>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</si>
  <si>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</si>
  <si>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</si>
  <si>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</si>
  <si>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</si>
  <si>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</si>
  <si>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</si>
  <si>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</si>
  <si>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</si>
  <si>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</si>
  <si>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</si>
  <si>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</si>
  <si>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</si>
  <si>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</si>
  <si>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</si>
  <si>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</si>
  <si>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</si>
  <si>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</si>
  <si>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L'agrégation se fait pondérée en valeurs de transaction.</t>
  </si>
  <si>
    <t>Aperçu indices (nouvelle construction)</t>
  </si>
  <si>
    <t xml:space="preserve">Nouvelle construction, aménagement moyen, bonne micro-situation. </t>
  </si>
  <si>
    <t>Bibliographie:</t>
  </si>
  <si>
    <t>inférieur</t>
  </si>
  <si>
    <t>moyen</t>
  </si>
  <si>
    <t>supérieur</t>
  </si>
  <si>
    <t>PPE (sup)</t>
  </si>
  <si>
    <t>MI (sup)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</si>
  <si>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</si>
  <si>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</si>
  <si>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</si>
  <si>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</si>
  <si>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</si>
  <si>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</si>
  <si>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</si>
  <si>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</si>
  <si>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</si>
  <si>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</si>
  <si>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</si>
  <si>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</si>
  <si>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</si>
  <si>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</si>
  <si>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(nouvelle construction)</t>
  </si>
  <si>
    <t xml:space="preserve"> </t>
  </si>
  <si>
    <t>Etat d. données:</t>
  </si>
  <si>
    <t>Une bibliographie est ajouté à la bref déscription méthodologique.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</si>
  <si>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</si>
  <si>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</si>
  <si>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</si>
  <si>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</si>
  <si>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</si>
  <si>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</si>
  <si>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</si>
  <si>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</si>
  <si>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</si>
  <si>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</si>
  <si>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</si>
  <si>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</si>
  <si>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</si>
  <si>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</si>
  <si>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</si>
  <si>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</si>
  <si>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</si>
  <si>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</si>
  <si>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</si>
  <si>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</si>
  <si>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</si>
  <si>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</si>
  <si>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</si>
  <si>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</si>
  <si>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</si>
  <si>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</si>
  <si>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</si>
  <si>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</si>
  <si>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</si>
  <si>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</si>
  <si>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</si>
  <si>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</si>
  <si>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</si>
  <si>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</si>
  <si>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</si>
  <si>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</si>
  <si>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</si>
  <si>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</si>
  <si>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</si>
  <si>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</si>
  <si>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</si>
  <si>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</si>
  <si>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</si>
  <si>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</si>
  <si>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</si>
  <si>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</si>
  <si>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</si>
  <si>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</si>
  <si>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</si>
  <si>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</si>
  <si>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</si>
  <si>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</si>
  <si>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</si>
  <si>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</si>
  <si>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</si>
  <si>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</si>
  <si>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</si>
  <si>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</si>
  <si>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</si>
  <si>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</si>
  <si>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</si>
  <si>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</si>
  <si>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</si>
  <si>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</si>
  <si>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</si>
  <si>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</si>
  <si>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</si>
  <si>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</si>
  <si>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</si>
  <si>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</si>
  <si>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</si>
  <si>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</si>
  <si>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</si>
  <si>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</si>
  <si>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</si>
  <si>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</si>
  <si>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</si>
  <si>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</si>
  <si>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</si>
  <si>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</si>
  <si>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</si>
  <si>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</si>
  <si>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</si>
  <si>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</si>
  <si>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</si>
  <si>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</si>
  <si>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</si>
  <si>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</si>
  <si>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</si>
  <si>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</si>
  <si>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</si>
  <si>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</si>
  <si>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</si>
  <si>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</si>
  <si>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</si>
  <si>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</si>
  <si>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</si>
  <si>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</si>
  <si>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</si>
  <si>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</si>
  <si>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</si>
  <si>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</si>
  <si>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</si>
  <si>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</si>
  <si>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</si>
  <si>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</si>
  <si>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</si>
  <si>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EWG: 180m2 HNF SIA 416.</t>
  </si>
  <si>
    <t xml:space="preserve">de prix: </t>
  </si>
  <si>
    <t>Switzerland</t>
  </si>
  <si>
    <t>Indexreihen</t>
  </si>
  <si>
    <t>Région l'espace Mittelland</t>
  </si>
  <si>
    <t>Region</t>
  </si>
  <si>
    <t>EWGu</t>
  </si>
  <si>
    <t>EWGm</t>
  </si>
  <si>
    <t>EWGg</t>
  </si>
  <si>
    <t>EFHu</t>
  </si>
  <si>
    <t>EFHm</t>
  </si>
  <si>
    <t>EFHg</t>
  </si>
  <si>
    <t>Indexreihe</t>
  </si>
  <si>
    <t>Segment</t>
  </si>
  <si>
    <t>Ja</t>
  </si>
  <si>
    <t>(Neubau)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</si>
  <si>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</si>
  <si>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</si>
  <si>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</si>
  <si>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</si>
  <si>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</si>
  <si>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</si>
  <si>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</si>
  <si>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</si>
  <si>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</si>
  <si>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</si>
  <si>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</si>
  <si>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</si>
  <si>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</si>
  <si>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</si>
  <si>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</si>
  <si>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</si>
  <si>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</si>
  <si>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</si>
  <si>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</si>
  <si>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</si>
  <si>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</si>
  <si>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</si>
  <si>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</si>
  <si>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</si>
  <si>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</si>
  <si>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</si>
  <si>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</si>
  <si>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</si>
  <si>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</si>
  <si>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</si>
  <si>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</si>
  <si>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</si>
  <si>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</si>
  <si>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</si>
  <si>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</si>
  <si>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</si>
  <si>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</si>
  <si>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</si>
  <si>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</si>
  <si>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</si>
  <si>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</si>
  <si>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</si>
  <si>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</si>
  <si>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</si>
  <si>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</si>
  <si>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</si>
  <si>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</si>
  <si>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</si>
  <si>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</si>
  <si>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</si>
  <si>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</si>
  <si>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</si>
  <si>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</si>
  <si>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</si>
  <si>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</si>
  <si>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</si>
  <si>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</si>
  <si>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</si>
  <si>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</si>
  <si>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</si>
  <si>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</si>
  <si>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</si>
  <si>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</si>
  <si>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</si>
  <si>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</si>
  <si>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</si>
  <si>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</si>
  <si>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</si>
  <si>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</si>
  <si>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</si>
  <si>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</si>
  <si>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</si>
  <si>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</si>
  <si>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</si>
  <si>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</si>
  <si>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</si>
  <si>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</si>
  <si>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</si>
  <si>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</si>
  <si>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</si>
  <si>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</si>
  <si>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</si>
  <si>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</si>
  <si>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</si>
  <si>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</si>
  <si>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</si>
  <si>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</si>
  <si>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</si>
  <si>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</si>
  <si>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</si>
  <si>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</si>
  <si>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</si>
  <si>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</si>
  <si>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</si>
  <si>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</si>
  <si>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</si>
  <si>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</si>
  <si>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</si>
  <si>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</si>
  <si>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</si>
  <si>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</si>
  <si>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</si>
  <si>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</si>
  <si>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</si>
  <si>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</si>
  <si>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</si>
  <si>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</si>
  <si>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</si>
  <si>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</si>
  <si>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</si>
  <si>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</si>
  <si>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</si>
  <si>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</si>
  <si>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</si>
  <si>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</si>
  <si>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</si>
  <si>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</si>
  <si>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</si>
  <si>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</si>
  <si>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</si>
  <si>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</si>
  <si>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</si>
  <si>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</si>
  <si>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</si>
  <si>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</si>
  <si>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</si>
  <si>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</si>
  <si>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Rép. et Canton de Neuchâtel</t>
  </si>
  <si>
    <t>Rép. et Canton de Genève</t>
  </si>
  <si>
    <t>Canton de Jura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</si>
  <si>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</si>
  <si>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</si>
  <si>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</si>
  <si>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</si>
  <si>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</si>
  <si>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</si>
  <si>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</si>
  <si>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</si>
  <si>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</si>
  <si>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</si>
  <si>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</si>
  <si>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</si>
  <si>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</si>
  <si>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</si>
  <si>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</si>
  <si>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</si>
  <si>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Method:</t>
  </si>
  <si>
    <t>Indexes</t>
  </si>
  <si>
    <t>average</t>
  </si>
  <si>
    <t>upper</t>
  </si>
  <si>
    <t>lower</t>
  </si>
  <si>
    <t>CON (up)</t>
  </si>
  <si>
    <t>SFH (up)</t>
  </si>
  <si>
    <t>(nuova costruzione)</t>
  </si>
  <si>
    <t>Stato dei dati</t>
  </si>
  <si>
    <t>Metodo:</t>
  </si>
  <si>
    <t>Aggregati</t>
  </si>
  <si>
    <t>(altri aggregati su domanda).</t>
  </si>
  <si>
    <t>L'aggregazione è ponderata con il valore di transazione.</t>
  </si>
  <si>
    <t>dei prezzi:</t>
  </si>
  <si>
    <t>Bibliografia:</t>
  </si>
  <si>
    <t>Sommario degli indici (nuova costruzione)</t>
  </si>
  <si>
    <t>inferiore</t>
  </si>
  <si>
    <t>superiore</t>
  </si>
  <si>
    <t>medio</t>
  </si>
  <si>
    <t>Indici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</si>
  <si>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</si>
  <si>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</si>
  <si>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</si>
  <si>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</si>
  <si>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</si>
  <si>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</si>
  <si>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</si>
  <si>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</si>
  <si>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</si>
  <si>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</si>
  <si>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</si>
  <si>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</si>
  <si>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</si>
  <si>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</si>
  <si>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</si>
  <si>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</si>
  <si>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</si>
  <si>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</si>
  <si>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</si>
  <si>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</si>
  <si>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</si>
  <si>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</si>
  <si>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</si>
  <si>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</si>
  <si>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</si>
  <si>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</si>
  <si>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Bibliografia in allegato alla descrizione</t>
  </si>
  <si>
    <t>Regione lago Lemano</t>
  </si>
  <si>
    <t>Regione Svizzera meridionale</t>
  </si>
  <si>
    <t>Regione Alpi</t>
  </si>
  <si>
    <t>Regione Altipiano</t>
  </si>
  <si>
    <t>PPP (sup)</t>
  </si>
  <si>
    <t>CU (sup)</t>
  </si>
  <si>
    <t>Nuova costruzione, standard medio,  buona posizione micro</t>
  </si>
  <si>
    <t>2011:3</t>
  </si>
  <si>
    <t>2011:4</t>
  </si>
  <si>
    <t>PPE: 180m2 SUP SIA 416.</t>
  </si>
  <si>
    <t>2012:1</t>
  </si>
  <si>
    <t>MS</t>
  </si>
  <si>
    <t>Gewählte FPRE REG</t>
  </si>
  <si>
    <t>Oui</t>
  </si>
  <si>
    <t>Non</t>
  </si>
  <si>
    <t>Si</t>
  </si>
  <si>
    <t>No</t>
  </si>
  <si>
    <t>Ja/Nein</t>
  </si>
  <si>
    <t>Nutzungen</t>
  </si>
  <si>
    <t>FPRE REG</t>
  </si>
  <si>
    <t>MS REG</t>
  </si>
  <si>
    <t>FPRE_REG</t>
  </si>
  <si>
    <t>FPRE-Regionen</t>
  </si>
  <si>
    <t>Régions FPRE</t>
  </si>
  <si>
    <t>Schweiz, FPRE-Regionen, Kantone</t>
  </si>
  <si>
    <t>Suisse, régions FPRE, cantons</t>
  </si>
  <si>
    <t>Svizzera, regioni FPRE, cantoni</t>
  </si>
  <si>
    <t>2012:2</t>
  </si>
  <si>
    <t>Eigentumswohnungen, unteres Segment</t>
  </si>
  <si>
    <t>Eigentumswohnungen, mittleres Segment</t>
  </si>
  <si>
    <t>Einfamilienhäuser, unteres Segment</t>
  </si>
  <si>
    <t>Einfamilienhäuser, mittleres Segment</t>
  </si>
  <si>
    <t>Eigentumswohnungen, gehobenes Segment</t>
  </si>
  <si>
    <t>Einfamilienhäuser, gehobenes Segment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</si>
  <si>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</si>
  <si>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</si>
  <si>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</si>
  <si>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</si>
  <si>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</si>
  <si>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</si>
  <si>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</si>
  <si>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</si>
  <si>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</si>
  <si>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</si>
  <si>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</si>
  <si>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</si>
  <si>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</si>
  <si>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</si>
  <si>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</si>
  <si>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</si>
  <si>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</si>
  <si>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</si>
  <si>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</si>
  <si>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</si>
  <si>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</si>
  <si>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</si>
  <si>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</si>
  <si>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</si>
  <si>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</si>
  <si>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</si>
  <si>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</si>
  <si>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</si>
  <si>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</si>
  <si>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</si>
  <si>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</si>
  <si>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</si>
  <si>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</si>
  <si>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</si>
  <si>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</si>
  <si>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</si>
  <si>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</si>
  <si>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</si>
  <si>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</si>
  <si>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</si>
  <si>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</si>
  <si>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(new construction)</t>
  </si>
  <si>
    <t>Aggregates:</t>
  </si>
  <si>
    <t>Switzerland, FPRE regions, Cantons</t>
  </si>
  <si>
    <t>(additional aggregates are available on request).</t>
  </si>
  <si>
    <t>New construction, average standard, good micro-location</t>
  </si>
  <si>
    <t>CON: 180m2 main floor area SIA 416.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</si>
  <si>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</si>
  <si>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</si>
  <si>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</si>
  <si>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</si>
  <si>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</si>
  <si>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</si>
  <si>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</si>
  <si>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</si>
  <si>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</si>
  <si>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</si>
  <si>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</si>
  <si>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</si>
  <si>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EFHu_gg</t>
  </si>
  <si>
    <t>EFHm_gg</t>
  </si>
  <si>
    <t>EFHg_gg</t>
  </si>
  <si>
    <t>EWGu_gg</t>
  </si>
  <si>
    <t>EWGm_gg</t>
  </si>
  <si>
    <t>EWGg_gg</t>
  </si>
  <si>
    <t>Nutzung</t>
  </si>
  <si>
    <t>EFH</t>
  </si>
  <si>
    <t>EWG</t>
  </si>
  <si>
    <t>PPE</t>
  </si>
  <si>
    <t>PPP</t>
  </si>
  <si>
    <t>CON</t>
  </si>
  <si>
    <t>MI</t>
  </si>
  <si>
    <t>CU</t>
  </si>
  <si>
    <t>SFH</t>
  </si>
  <si>
    <t>(u)</t>
  </si>
  <si>
    <t>(m)</t>
  </si>
  <si>
    <t>(g)</t>
  </si>
  <si>
    <t>(inf)</t>
  </si>
  <si>
    <t>(sup)</t>
  </si>
  <si>
    <t>(med)</t>
  </si>
  <si>
    <t>(low)</t>
  </si>
  <si>
    <t>(av)</t>
  </si>
  <si>
    <t>(up)</t>
  </si>
  <si>
    <t>gg</t>
  </si>
  <si>
    <t>Geglättete Reihen</t>
  </si>
  <si>
    <t>Ungeglättete Reihen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</si>
  <si>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</si>
  <si>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</si>
  <si>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</si>
  <si>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geglättet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</si>
  <si>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</si>
  <si>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</si>
  <si>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</si>
  <si>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</si>
  <si>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</si>
  <si>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</si>
  <si>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</si>
  <si>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</si>
  <si>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</si>
  <si>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</si>
  <si>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</si>
  <si>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</si>
  <si>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</si>
  <si>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</si>
  <si>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</si>
  <si>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</si>
  <si>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</si>
  <si>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</si>
  <si>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</si>
  <si>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</si>
  <si>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</si>
  <si>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</si>
  <si>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</si>
  <si>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</si>
  <si>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</si>
  <si>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</si>
  <si>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</si>
  <si>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</si>
  <si>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</si>
  <si>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</si>
  <si>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Neubau, durchschnittlich ausgebaut, durchschnittliche Mikrolage.</t>
  </si>
  <si>
    <t>New construction, average standard, average micro-location</t>
  </si>
  <si>
    <t>EFH: freistehend, 900m2 Grundstückfläche, 1'250m3 SIA 416.</t>
  </si>
  <si>
    <t xml:space="preserve">MI: autonome, 900m2 surface du terrain, 1250m3 SIA 416. </t>
  </si>
  <si>
    <t xml:space="preserve">CU: indipendente, 900m2 superficie del terreno, 1250m3 SIA 416. </t>
  </si>
  <si>
    <t>SFH: detached, 900m2 land surface, 1'250m3 SIA 416.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</si>
  <si>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</si>
  <si>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</si>
  <si>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</si>
  <si>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</si>
  <si>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</si>
  <si>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</si>
  <si>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</si>
  <si>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</si>
  <si>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</si>
  <si>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</si>
  <si>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</si>
  <si>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</si>
  <si>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</si>
  <si>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</si>
  <si>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</si>
  <si>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</si>
  <si>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</si>
  <si>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</si>
  <si>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</si>
  <si>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</si>
  <si>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</si>
  <si>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</si>
  <si>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</si>
  <si>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</si>
  <si>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</si>
  <si>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</si>
  <si>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</si>
  <si>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</si>
  <si>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</si>
  <si>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</si>
  <si>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</si>
  <si>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</si>
  <si>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</si>
  <si>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</si>
  <si>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</si>
  <si>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</si>
  <si>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</si>
  <si>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</si>
  <si>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</si>
  <si>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</si>
  <si>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</si>
  <si>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</si>
  <si>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</si>
  <si>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</si>
  <si>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</si>
  <si>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</si>
  <si>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</si>
  <si>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</si>
  <si>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</si>
  <si>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</si>
  <si>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</si>
  <si>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</si>
  <si>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</si>
  <si>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</si>
  <si>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</si>
  <si>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</si>
  <si>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</si>
  <si>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</si>
  <si>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</si>
  <si>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</si>
  <si>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</si>
  <si>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</si>
  <si>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</si>
  <si>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</si>
  <si>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</si>
  <si>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</si>
  <si>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</si>
  <si>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</si>
  <si>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</si>
  <si>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</si>
  <si>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</si>
  <si>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</si>
  <si>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</si>
  <si>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</si>
  <si>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</si>
  <si>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</si>
  <si>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</si>
  <si>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</si>
  <si>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</si>
  <si>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</si>
  <si>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</si>
  <si>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</si>
  <si>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</si>
  <si>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</si>
  <si>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</si>
  <si>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</si>
  <si>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</si>
  <si>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</si>
  <si>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</si>
  <si>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</si>
  <si>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</si>
  <si>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</si>
  <si>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</si>
  <si>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</si>
  <si>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</si>
  <si>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</si>
  <si>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</si>
  <si>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</si>
  <si>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</si>
  <si>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</si>
  <si>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</si>
  <si>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</si>
  <si>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</si>
  <si>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</si>
  <si>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</si>
  <si>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</si>
  <si>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</si>
  <si>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</si>
  <si>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</si>
  <si>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</si>
  <si>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</si>
  <si>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</si>
  <si>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</si>
  <si>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</si>
  <si>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</si>
  <si>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</si>
  <si>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</si>
  <si>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</si>
  <si>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</si>
  <si>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</si>
  <si>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</si>
  <si>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</si>
  <si>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</si>
  <si>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</si>
  <si>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</si>
  <si>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</si>
  <si>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</si>
  <si>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</si>
  <si>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</si>
  <si>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</si>
  <si>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</si>
  <si>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</si>
  <si>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</si>
  <si>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</si>
  <si>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</si>
  <si>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</si>
  <si>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</si>
  <si>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</si>
  <si>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</si>
  <si>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</si>
  <si>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</si>
  <si>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</si>
  <si>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</si>
  <si>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</si>
  <si>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</si>
  <si>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</si>
  <si>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</si>
  <si>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</si>
  <si>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</si>
  <si>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</si>
  <si>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</si>
  <si>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</si>
  <si>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</si>
  <si>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</si>
  <si>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</si>
  <si>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</si>
  <si>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</si>
  <si>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</si>
  <si>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</si>
  <si>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</si>
  <si>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</si>
  <si>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</si>
  <si>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</si>
  <si>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</si>
  <si>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</si>
  <si>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</si>
  <si>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</si>
  <si>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</si>
  <si>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</si>
  <si>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</si>
  <si>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</si>
  <si>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</si>
  <si>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</si>
  <si>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</si>
  <si>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</si>
  <si>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</si>
  <si>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</si>
  <si>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</si>
  <si>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</si>
  <si>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</si>
  <si>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</si>
  <si>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</si>
  <si>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</si>
  <si>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</si>
  <si>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</si>
  <si>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</si>
  <si>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</si>
  <si>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</si>
  <si>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</si>
  <si>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</si>
  <si>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</si>
  <si>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</si>
  <si>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</si>
  <si>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</si>
  <si>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</si>
  <si>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</si>
  <si>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</si>
  <si>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</si>
  <si>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</si>
  <si>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</si>
  <si>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</si>
  <si>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</si>
  <si>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</si>
  <si>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</si>
  <si>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</si>
  <si>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</si>
  <si>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</si>
  <si>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</si>
  <si>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</si>
  <si>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</si>
  <si>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</si>
  <si>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</si>
  <si>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</si>
  <si>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</si>
  <si>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</si>
  <si>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</si>
  <si>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</si>
  <si>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</si>
  <si>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</si>
  <si>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</si>
  <si>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</si>
  <si>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</si>
  <si>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</si>
  <si>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</si>
  <si>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</si>
  <si>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</si>
  <si>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</si>
  <si>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</si>
  <si>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</si>
  <si>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</si>
  <si>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</si>
  <si>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</si>
  <si>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</si>
  <si>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</si>
  <si>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</si>
  <si>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</si>
  <si>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</si>
  <si>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</si>
  <si>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</si>
  <si>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</si>
  <si>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</si>
  <si>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</si>
  <si>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</si>
  <si>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</si>
  <si>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</si>
  <si>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</si>
  <si>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</si>
  <si>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</si>
  <si>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</si>
  <si>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</si>
  <si>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</si>
  <si>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</si>
  <si>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</si>
  <si>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</si>
  <si>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</si>
  <si>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</si>
  <si>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</si>
  <si>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</si>
  <si>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</si>
  <si>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</si>
  <si>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</si>
  <si>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</si>
  <si>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</si>
  <si>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</si>
  <si>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</si>
  <si>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</si>
  <si>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</si>
  <si>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</si>
  <si>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</si>
  <si>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</si>
  <si>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</si>
  <si>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</si>
  <si>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</si>
  <si>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</si>
  <si>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</si>
  <si>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</si>
  <si>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</si>
  <si>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</si>
  <si>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</si>
  <si>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</si>
  <si>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</si>
  <si>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</si>
  <si>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</si>
  <si>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</si>
  <si>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</si>
  <si>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</si>
  <si>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</si>
  <si>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</si>
  <si>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</si>
  <si>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</si>
  <si>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</si>
  <si>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</si>
  <si>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</si>
  <si>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</si>
  <si>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</si>
  <si>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</si>
  <si>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</si>
  <si>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</si>
  <si>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</si>
  <si>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</si>
  <si>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</si>
  <si>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</si>
  <si>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</si>
  <si>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</si>
  <si>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</si>
  <si>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</si>
  <si>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</si>
  <si>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</si>
  <si>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</si>
  <si>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</si>
  <si>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</si>
  <si>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</si>
  <si>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</si>
  <si>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</si>
  <si>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</si>
  <si>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</si>
  <si>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</si>
  <si>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</si>
  <si>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</si>
  <si>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</si>
  <si>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</si>
  <si>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</si>
  <si>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</si>
  <si>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</si>
  <si>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</si>
  <si>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</si>
  <si>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</si>
  <si>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</si>
  <si>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</si>
  <si>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</si>
  <si>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</si>
  <si>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</si>
  <si>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</si>
  <si>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</si>
  <si>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</si>
  <si>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</si>
  <si>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</si>
  <si>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</si>
  <si>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</si>
  <si>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</si>
  <si>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</si>
  <si>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</si>
  <si>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</si>
  <si>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</si>
  <si>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</si>
  <si>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</si>
  <si>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</si>
  <si>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</si>
  <si>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</si>
  <si>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</si>
  <si>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</si>
  <si>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</si>
  <si>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</si>
  <si>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</si>
  <si>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</si>
  <si>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</si>
  <si>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</si>
  <si>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</si>
  <si>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</si>
  <si>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</si>
  <si>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</si>
  <si>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</si>
  <si>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</si>
  <si>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</si>
  <si>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</si>
  <si>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</si>
  <si>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</si>
  <si>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</si>
  <si>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</si>
  <si>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</si>
  <si>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</si>
  <si>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</si>
  <si>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</si>
  <si>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</si>
  <si>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</si>
  <si>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</si>
  <si>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</si>
  <si>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</si>
  <si>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</si>
  <si>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</si>
  <si>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</si>
  <si>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</si>
  <si>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</si>
  <si>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</si>
  <si>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</si>
  <si>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</si>
  <si>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</si>
  <si>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</si>
  <si>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</si>
  <si>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</si>
  <si>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</si>
  <si>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</si>
  <si>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</si>
  <si>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</si>
  <si>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</si>
  <si>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</si>
  <si>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</si>
  <si>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</si>
  <si>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</si>
  <si>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</si>
  <si>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</si>
  <si>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</si>
  <si>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</si>
  <si>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</si>
  <si>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</si>
  <si>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</si>
  <si>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</si>
  <si>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</si>
  <si>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</si>
  <si>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</si>
  <si>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</si>
  <si>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</si>
  <si>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</si>
  <si>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</si>
  <si>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</si>
  <si>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</si>
  <si>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</si>
  <si>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</si>
  <si>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</si>
  <si>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</si>
  <si>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</si>
  <si>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</si>
  <si>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</si>
  <si>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</si>
  <si>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</si>
  <si>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</si>
  <si>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</si>
  <si>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</si>
  <si>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</si>
  <si>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</si>
  <si>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</si>
  <si>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</si>
  <si>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</si>
  <si>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</si>
  <si>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</si>
  <si>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</si>
  <si>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</si>
  <si>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</si>
  <si>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</si>
  <si>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</si>
  <si>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</si>
  <si>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</si>
  <si>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</si>
  <si>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</si>
  <si>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</si>
  <si>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</si>
  <si>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</si>
  <si>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</si>
  <si>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</si>
  <si>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</si>
  <si>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</si>
  <si>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</si>
  <si>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</si>
  <si>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</si>
  <si>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</si>
  <si>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</si>
  <si>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</si>
  <si>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</si>
  <si>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</si>
  <si>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</si>
  <si>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</si>
  <si>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</si>
  <si>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</si>
  <si>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</si>
  <si>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</si>
  <si>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</si>
  <si>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</si>
  <si>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</si>
  <si>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</si>
  <si>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</si>
  <si>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</si>
  <si>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</si>
  <si>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</si>
  <si>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</si>
  <si>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</si>
  <si>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</si>
  <si>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</si>
  <si>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</si>
  <si>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</si>
  <si>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</si>
  <si>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</si>
  <si>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</si>
  <si>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</si>
  <si>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</si>
  <si>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</si>
  <si>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</si>
  <si>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</si>
  <si>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</si>
  <si>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</si>
  <si>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</si>
  <si>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</si>
  <si>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</si>
  <si>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</si>
  <si>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</si>
  <si>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</si>
  <si>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</si>
  <si>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</si>
  <si>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</si>
  <si>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</si>
  <si>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</si>
  <si>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</si>
  <si>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</si>
  <si>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</si>
  <si>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</si>
  <si>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</si>
  <si>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</si>
  <si>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</si>
  <si>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</si>
  <si>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</si>
  <si>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</si>
  <si>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</si>
  <si>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</si>
  <si>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</si>
  <si>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</si>
  <si>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</si>
  <si>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</si>
  <si>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</si>
  <si>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</si>
  <si>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</si>
  <si>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</si>
  <si>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</si>
  <si>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</si>
  <si>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</si>
  <si>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</si>
  <si>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</si>
  <si>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</si>
  <si>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</si>
  <si>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</si>
  <si>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</si>
  <si>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</si>
  <si>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</si>
  <si>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</si>
  <si>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</si>
  <si>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</si>
  <si>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</si>
  <si>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</si>
  <si>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</si>
  <si>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</si>
  <si>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</si>
  <si>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</si>
  <si>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</si>
  <si>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</si>
  <si>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</si>
  <si>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</si>
  <si>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</si>
  <si>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</si>
  <si>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</si>
  <si>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</si>
  <si>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</si>
  <si>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</si>
  <si>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</si>
  <si>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</si>
  <si>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</si>
  <si>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</si>
  <si>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</si>
  <si>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</si>
  <si>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</si>
  <si>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</si>
  <si>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</si>
  <si>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</si>
  <si>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</si>
  <si>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</si>
  <si>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</si>
  <si>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</si>
  <si>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</si>
  <si>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</si>
  <si>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</si>
  <si>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</si>
  <si>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</si>
  <si>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</si>
  <si>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</si>
  <si>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</si>
  <si>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</si>
  <si>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</si>
  <si>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</si>
  <si>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</si>
  <si>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</si>
  <si>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</si>
  <si>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</si>
  <si>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</si>
  <si>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</si>
  <si>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</si>
  <si>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</si>
  <si>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</si>
  <si>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</si>
  <si>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</si>
  <si>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</si>
  <si>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</si>
  <si>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</si>
  <si>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</si>
  <si>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</si>
  <si>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</si>
  <si>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</si>
  <si>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</si>
  <si>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</si>
  <si>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</si>
  <si>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</si>
  <si>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</si>
  <si>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</si>
  <si>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</si>
  <si>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</si>
  <si>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</si>
  <si>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</si>
  <si>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</si>
  <si>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</si>
  <si>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</si>
  <si>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</si>
  <si>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</si>
  <si>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</si>
  <si>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</si>
  <si>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</si>
  <si>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</si>
  <si>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</si>
  <si>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</si>
  <si>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</si>
  <si>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</si>
  <si>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</si>
  <si>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</si>
  <si>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</si>
  <si>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</si>
  <si>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</si>
  <si>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</si>
  <si>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</si>
  <si>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</si>
  <si>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</si>
  <si>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</si>
  <si>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</si>
  <si>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</si>
  <si>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</si>
  <si>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</si>
  <si>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</si>
  <si>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</si>
  <si>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</si>
  <si>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</si>
  <si>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</si>
  <si>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</si>
  <si>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</si>
  <si>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</si>
  <si>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</si>
  <si>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</si>
  <si>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</si>
  <si>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</si>
  <si>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</si>
  <si>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</si>
  <si>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</si>
  <si>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</si>
  <si>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</si>
  <si>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</si>
  <si>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</si>
  <si>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</si>
  <si>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</si>
  <si>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</si>
  <si>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</si>
  <si>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</si>
  <si>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</si>
  <si>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</si>
  <si>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</si>
  <si>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</si>
  <si>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</si>
  <si>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</si>
  <si>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</si>
  <si>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</si>
  <si>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</si>
  <si>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</si>
  <si>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</si>
  <si>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</si>
  <si>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</si>
  <si>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</si>
  <si>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</si>
  <si>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</si>
  <si>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</si>
  <si>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</si>
  <si>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</si>
  <si>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</si>
  <si>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</si>
  <si>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</si>
  <si>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</si>
  <si>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</si>
  <si>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</si>
  <si>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</si>
  <si>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</si>
  <si>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</si>
  <si>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</si>
  <si>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</si>
  <si>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</si>
  <si>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</si>
  <si>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</si>
  <si>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</si>
  <si>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</si>
  <si>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</si>
  <si>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</si>
  <si>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</si>
  <si>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</si>
  <si>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</si>
  <si>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</si>
  <si>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</si>
  <si>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</si>
  <si>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</si>
  <si>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</si>
  <si>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</si>
  <si>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</si>
  <si>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</si>
  <si>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</si>
  <si>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</si>
  <si>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</si>
  <si>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</si>
  <si>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</si>
  <si>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</si>
  <si>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</si>
  <si>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</si>
  <si>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</si>
  <si>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</si>
  <si>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</si>
  <si>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</si>
  <si>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</si>
  <si>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</si>
  <si>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</si>
  <si>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</si>
  <si>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</si>
  <si>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</si>
  <si>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</si>
  <si>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</si>
  <si>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</si>
  <si>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</si>
  <si>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</si>
  <si>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</si>
  <si>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</si>
  <si>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</si>
  <si>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</si>
  <si>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</si>
  <si>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</si>
  <si>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</si>
  <si>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</si>
  <si>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</si>
  <si>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</si>
  <si>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</si>
  <si>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</si>
  <si>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</si>
  <si>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</si>
  <si>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</si>
  <si>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</si>
  <si>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</si>
  <si>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</si>
  <si>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</si>
  <si>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</si>
  <si>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</si>
  <si>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</si>
  <si>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</si>
  <si>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</si>
  <si>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</si>
  <si>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</si>
  <si>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</si>
  <si>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</si>
  <si>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</si>
  <si>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</si>
  <si>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</si>
  <si>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</si>
  <si>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</si>
  <si>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</si>
  <si>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</si>
  <si>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</si>
  <si>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</si>
  <si>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</si>
  <si>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</si>
  <si>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</si>
  <si>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</si>
  <si>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</si>
  <si>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</si>
  <si>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</si>
  <si>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</si>
  <si>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</si>
  <si>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</si>
  <si>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</si>
  <si>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</si>
  <si>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</si>
  <si>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</si>
  <si>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</si>
  <si>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</si>
  <si>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</si>
  <si>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</si>
  <si>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</si>
  <si>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</si>
  <si>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</si>
  <si>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</si>
  <si>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</si>
  <si>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</si>
  <si>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</si>
  <si>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</si>
  <si>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</si>
  <si>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</si>
  <si>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</si>
  <si>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</si>
  <si>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</si>
  <si>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</si>
  <si>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</si>
  <si>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</si>
  <si>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</si>
  <si>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</si>
  <si>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</si>
  <si>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</si>
  <si>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</si>
  <si>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</si>
  <si>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</si>
  <si>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</si>
  <si>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</si>
  <si>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</si>
  <si>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</si>
  <si>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</si>
  <si>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</si>
  <si>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</si>
  <si>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</si>
  <si>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</si>
  <si>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</si>
  <si>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</si>
  <si>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</si>
  <si>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</si>
  <si>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</si>
  <si>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</si>
  <si>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</si>
  <si>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</si>
  <si>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</si>
  <si>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</si>
  <si>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</si>
  <si>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</si>
  <si>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</si>
  <si>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</si>
  <si>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</si>
  <si>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</si>
  <si>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</si>
  <si>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</si>
  <si>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</si>
  <si>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</si>
  <si>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</si>
  <si>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</si>
  <si>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</si>
  <si>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</si>
  <si>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</si>
  <si>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</si>
  <si>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</si>
  <si>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</si>
  <si>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</si>
  <si>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</si>
  <si>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</si>
  <si>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</si>
  <si>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</si>
  <si>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</si>
  <si>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</si>
  <si>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</si>
  <si>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</si>
  <si>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</si>
  <si>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</si>
  <si>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</si>
  <si>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</si>
  <si>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</si>
  <si>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</si>
  <si>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</si>
  <si>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</si>
  <si>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</si>
  <si>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</si>
  <si>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</si>
  <si>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</si>
  <si>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</si>
  <si>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</si>
  <si>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</si>
  <si>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</si>
  <si>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</si>
  <si>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</si>
  <si>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</si>
  <si>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</si>
  <si>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</si>
  <si>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</si>
  <si>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</si>
  <si>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</si>
  <si>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</si>
  <si>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</si>
  <si>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</si>
  <si>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</si>
  <si>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</si>
  <si>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</si>
  <si>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</si>
  <si>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</si>
  <si>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</si>
  <si>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</si>
  <si>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</si>
  <si>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</si>
  <si>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</si>
  <si>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</si>
  <si>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</si>
  <si>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</si>
  <si>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</si>
  <si>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</si>
  <si>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</si>
  <si>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</si>
  <si>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</si>
  <si>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</si>
  <si>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</si>
  <si>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</si>
  <si>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</si>
  <si>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</si>
  <si>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</si>
  <si>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</si>
  <si>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</si>
  <si>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</si>
  <si>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</si>
  <si>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</si>
  <si>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</si>
  <si>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</si>
  <si>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</si>
  <si>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</si>
  <si>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</si>
  <si>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</si>
  <si>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</si>
  <si>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</si>
  <si>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</si>
  <si>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</si>
  <si>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</si>
  <si>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</si>
  <si>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</si>
  <si>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</si>
  <si>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</si>
  <si>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</si>
  <si>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</si>
  <si>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</si>
  <si>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</si>
  <si>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</si>
  <si>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</si>
  <si>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</si>
  <si>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</si>
  <si>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</si>
  <si>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</si>
  <si>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</si>
  <si>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</si>
  <si>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</si>
  <si>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</si>
  <si>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</si>
  <si>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</si>
  <si>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</si>
  <si>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</si>
  <si>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</si>
  <si>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</si>
  <si>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</si>
  <si>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</si>
  <si>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</si>
  <si>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</si>
  <si>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</si>
  <si>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</si>
  <si>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</si>
  <si>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</si>
  <si>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</si>
  <si>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</si>
  <si>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</si>
  <si>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</si>
  <si>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</si>
  <si>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</si>
  <si>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</si>
  <si>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</si>
  <si>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</si>
  <si>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</si>
  <si>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</si>
  <si>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</si>
  <si>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</si>
  <si>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</si>
  <si>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</si>
  <si>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</si>
  <si>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</si>
  <si>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</si>
  <si>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</si>
  <si>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</si>
  <si>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</si>
  <si>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</si>
  <si>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</si>
  <si>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</si>
  <si>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</si>
  <si>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</si>
  <si>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</si>
  <si>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</si>
  <si>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</si>
  <si>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</si>
  <si>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</si>
  <si>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</si>
  <si>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</si>
  <si>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</si>
  <si>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</si>
  <si>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</si>
  <si>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</si>
  <si>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</si>
  <si>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</si>
  <si>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</si>
  <si>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</si>
  <si>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</si>
  <si>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</si>
  <si>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</si>
  <si>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</si>
  <si>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</si>
  <si>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</si>
  <si>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</si>
  <si>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</si>
  <si>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</si>
  <si>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</si>
  <si>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</si>
  <si>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</si>
  <si>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</si>
  <si>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</si>
  <si>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</si>
  <si>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</si>
  <si>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</si>
  <si>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</si>
  <si>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</si>
  <si>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</si>
  <si>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</si>
  <si>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</si>
  <si>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</si>
  <si>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</si>
  <si>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</si>
  <si>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</si>
  <si>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</si>
  <si>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</si>
  <si>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</si>
  <si>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</si>
  <si>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</si>
  <si>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</si>
  <si>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</si>
  <si>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</si>
  <si>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</si>
  <si>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</si>
  <si>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</si>
  <si>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</si>
  <si>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</si>
  <si>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</si>
  <si>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</si>
  <si>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</si>
  <si>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</si>
  <si>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</si>
  <si>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</si>
  <si>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</si>
  <si>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</si>
  <si>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</si>
  <si>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</si>
  <si>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</si>
  <si>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</si>
  <si>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</si>
  <si>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</si>
  <si>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</si>
  <si>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</si>
  <si>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</si>
  <si>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</si>
  <si>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</si>
  <si>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</si>
  <si>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</si>
  <si>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</si>
  <si>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</si>
  <si>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</si>
  <si>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</si>
  <si>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</si>
  <si>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</si>
  <si>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</si>
  <si>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</si>
  <si>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</si>
  <si>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</si>
  <si>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</si>
  <si>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</si>
  <si>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</si>
  <si>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</si>
  <si>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</si>
  <si>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</si>
  <si>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</si>
  <si>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</si>
  <si>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</si>
  <si>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</si>
  <si>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</si>
  <si>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</si>
  <si>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</si>
  <si>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</si>
  <si>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</si>
  <si>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</si>
  <si>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</si>
  <si>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</si>
  <si>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</si>
  <si>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</si>
  <si>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</si>
  <si>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</si>
  <si>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</si>
  <si>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</si>
  <si>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</si>
  <si>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</si>
  <si>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</si>
  <si>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</si>
  <si>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</si>
  <si>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</si>
  <si>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</si>
  <si>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</si>
  <si>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</si>
  <si>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</si>
  <si>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</si>
  <si>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</si>
  <si>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</si>
  <si>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</si>
  <si>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</si>
  <si>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</si>
  <si>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</si>
  <si>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</si>
  <si>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</si>
  <si>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</si>
  <si>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</si>
  <si>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</si>
  <si>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</si>
  <si>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</si>
  <si>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</si>
  <si>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</si>
  <si>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</si>
  <si>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</si>
  <si>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</si>
  <si>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</si>
  <si>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</si>
  <si>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</si>
  <si>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</si>
  <si>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</si>
  <si>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</si>
  <si>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</si>
  <si>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</si>
  <si>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</si>
  <si>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</si>
  <si>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</si>
  <si>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</si>
  <si>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</si>
  <si>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</si>
  <si>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</si>
  <si>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</si>
  <si>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</si>
  <si>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</si>
  <si>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</si>
  <si>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</si>
  <si>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</si>
  <si>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</si>
  <si>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</si>
  <si>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</si>
  <si>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</si>
  <si>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</si>
  <si>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</si>
  <si>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</si>
  <si>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</si>
  <si>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</si>
  <si>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</si>
  <si>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</si>
  <si>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</si>
  <si>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</si>
  <si>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</si>
  <si>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</si>
  <si>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</si>
  <si>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</si>
  <si>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</si>
  <si>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</si>
  <si>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</si>
  <si>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</si>
  <si>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</si>
  <si>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</si>
  <si>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</si>
  <si>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</si>
  <si>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</si>
  <si>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</si>
  <si>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</si>
  <si>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</si>
  <si>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</si>
  <si>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</si>
  <si>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</si>
  <si>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</si>
  <si>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</si>
  <si>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</si>
  <si>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</si>
  <si>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</si>
  <si>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</si>
  <si>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</si>
  <si>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</si>
  <si>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</si>
  <si>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</si>
  <si>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</si>
  <si>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</si>
  <si>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</si>
  <si>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</si>
  <si>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</si>
  <si>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</si>
  <si>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</si>
  <si>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</si>
  <si>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</si>
  <si>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</si>
  <si>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</si>
  <si>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</si>
  <si>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</si>
  <si>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</si>
  <si>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</si>
  <si>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</si>
  <si>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</si>
  <si>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</si>
  <si>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</si>
  <si>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</si>
  <si>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</si>
  <si>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</si>
  <si>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</si>
  <si>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</si>
  <si>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</si>
  <si>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</si>
  <si>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</si>
  <si>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</si>
  <si>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</si>
  <si>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</si>
  <si>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</si>
  <si>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</si>
  <si>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</si>
  <si>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</si>
  <si>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</si>
  <si>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</si>
  <si>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</si>
  <si>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</si>
  <si>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</si>
  <si>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</si>
  <si>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</si>
  <si>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</si>
  <si>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</si>
  <si>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</si>
  <si>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</si>
  <si>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</si>
  <si>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</si>
  <si>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</si>
  <si>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</si>
  <si>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</si>
  <si>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</si>
  <si>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</si>
  <si>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</si>
  <si>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</si>
  <si>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</si>
  <si>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</si>
  <si>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</si>
  <si>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</si>
  <si>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</si>
  <si>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</si>
  <si>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</si>
  <si>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</si>
  <si>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</si>
  <si>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</si>
  <si>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</si>
  <si>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</si>
  <si>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</si>
  <si>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</si>
  <si>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</si>
  <si>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</si>
  <si>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</si>
  <si>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</si>
  <si>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</si>
  <si>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</si>
  <si>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</si>
  <si>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</si>
  <si>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</si>
  <si>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</si>
  <si>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</si>
  <si>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</si>
  <si>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</si>
  <si>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</si>
  <si>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</si>
  <si>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</si>
  <si>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</si>
  <si>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</si>
  <si>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</si>
  <si>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</si>
  <si>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</si>
  <si>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</si>
  <si>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</si>
  <si>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</si>
  <si>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</si>
  <si>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</si>
  <si>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</si>
  <si>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</si>
  <si>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</si>
  <si>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</si>
  <si>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</si>
  <si>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</si>
  <si>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</si>
  <si>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</si>
  <si>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</si>
  <si>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</si>
  <si>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</si>
  <si>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</si>
  <si>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</si>
  <si>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</si>
  <si>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</si>
  <si>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</si>
  <si>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</si>
  <si>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</si>
  <si>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</si>
  <si>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</si>
  <si>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</si>
  <si>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</si>
  <si>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</si>
  <si>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</si>
  <si>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</si>
  <si>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</si>
  <si>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</si>
  <si>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</si>
  <si>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</si>
  <si>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</si>
  <si>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</si>
  <si>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</si>
  <si>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</si>
  <si>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</si>
  <si>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</si>
  <si>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</si>
  <si>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</si>
  <si>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</si>
  <si>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</si>
  <si>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</si>
  <si>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</si>
  <si>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</si>
  <si>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</si>
  <si>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</si>
  <si>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</si>
  <si>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</si>
  <si>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</si>
  <si>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</si>
  <si>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</si>
  <si>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</si>
  <si>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</si>
  <si>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</si>
  <si>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</si>
  <si>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</si>
  <si>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</si>
  <si>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</si>
  <si>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</si>
  <si>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</si>
  <si>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</si>
  <si>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</si>
  <si>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</si>
  <si>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</si>
  <si>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</si>
  <si>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</si>
  <si>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</si>
  <si>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</si>
  <si>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</si>
  <si>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</si>
  <si>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</si>
  <si>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</si>
  <si>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</si>
  <si>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</si>
  <si>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</si>
  <si>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</si>
  <si>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</si>
  <si>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</si>
  <si>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</si>
  <si>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</si>
  <si>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</si>
  <si>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</si>
  <si>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</si>
  <si>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</si>
  <si>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</si>
  <si>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</si>
  <si>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</si>
  <si>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</si>
  <si>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</si>
  <si>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</si>
  <si>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</si>
  <si>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</si>
  <si>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</si>
  <si>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</si>
  <si>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</si>
  <si>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</si>
  <si>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</si>
  <si>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</si>
  <si>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</si>
  <si>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</si>
  <si>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</si>
  <si>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</si>
  <si>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</si>
  <si>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</si>
  <si>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</si>
  <si>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</si>
  <si>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</si>
  <si>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</si>
  <si>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</si>
  <si>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</si>
  <si>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</si>
  <si>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</si>
  <si>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</si>
  <si>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</si>
  <si>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</si>
  <si>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</si>
  <si>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</si>
  <si>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</si>
  <si>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</si>
  <si>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</si>
  <si>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</si>
  <si>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</si>
  <si>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</si>
  <si>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</si>
  <si>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</si>
  <si>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</si>
  <si>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</si>
  <si>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</si>
  <si>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</si>
  <si>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</si>
  <si>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</si>
  <si>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</si>
  <si>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</si>
  <si>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</si>
  <si>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</si>
  <si>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</si>
  <si>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</si>
  <si>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</si>
  <si>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</si>
  <si>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</si>
  <si>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</si>
  <si>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</si>
  <si>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</si>
  <si>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</si>
  <si>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</si>
  <si>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</si>
  <si>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</si>
  <si>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</si>
  <si>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</si>
  <si>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</si>
  <si>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</si>
  <si>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</si>
  <si>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</si>
  <si>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</si>
  <si>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</si>
  <si>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</si>
  <si>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</si>
  <si>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</si>
  <si>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</si>
  <si>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</si>
  <si>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</si>
  <si>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</si>
  <si>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</si>
  <si>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</si>
  <si>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</si>
  <si>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</si>
  <si>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</si>
  <si>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</si>
  <si>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</si>
  <si>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</si>
  <si>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</si>
  <si>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</si>
  <si>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</si>
  <si>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</si>
  <si>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</si>
  <si>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</si>
  <si>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</si>
  <si>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</si>
  <si>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</si>
  <si>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</si>
  <si>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</si>
  <si>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</si>
  <si>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</si>
  <si>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</si>
  <si>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</si>
  <si>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</si>
  <si>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</si>
  <si>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</si>
  <si>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</si>
  <si>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</si>
  <si>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</si>
  <si>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</si>
  <si>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</si>
  <si>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</si>
  <si>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</si>
  <si>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</si>
  <si>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</si>
  <si>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</si>
  <si>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</si>
  <si>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</si>
  <si>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</si>
  <si>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</si>
  <si>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</si>
  <si>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</si>
  <si>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</si>
  <si>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</si>
  <si>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</si>
  <si>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</si>
  <si>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</si>
  <si>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</si>
  <si>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</si>
  <si>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</si>
  <si>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</si>
  <si>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</si>
  <si>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</si>
  <si>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</si>
  <si>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</si>
  <si>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</si>
  <si>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</si>
  <si>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</si>
  <si>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</si>
  <si>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</si>
  <si>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</si>
  <si>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</si>
  <si>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</si>
  <si>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</si>
  <si>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</si>
  <si>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</si>
  <si>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</si>
  <si>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</si>
  <si>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</si>
  <si>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</si>
  <si>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</si>
  <si>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</si>
  <si>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</si>
  <si>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</si>
  <si>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</si>
  <si>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</si>
  <si>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</si>
  <si>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</si>
  <si>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</si>
  <si>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</si>
  <si>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</si>
  <si>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</si>
  <si>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</si>
  <si>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</si>
  <si>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</si>
  <si>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</si>
  <si>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</si>
  <si>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</si>
  <si>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</si>
  <si>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</si>
  <si>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</si>
  <si>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</si>
  <si>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</si>
  <si>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</si>
  <si>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</si>
  <si>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</si>
  <si>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</si>
  <si>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</si>
  <si>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</si>
  <si>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</si>
  <si>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</si>
  <si>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</si>
  <si>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</si>
  <si>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</si>
  <si>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</si>
  <si>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</si>
  <si>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</si>
  <si>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</si>
  <si>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</si>
  <si>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</si>
  <si>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</si>
  <si>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</si>
  <si>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</si>
  <si>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</si>
  <si>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</si>
  <si>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</si>
  <si>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</si>
  <si>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</si>
  <si>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</si>
  <si>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</si>
  <si>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</si>
  <si>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</si>
  <si>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</si>
  <si>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</si>
  <si>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</si>
  <si>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</si>
  <si>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</si>
  <si>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</si>
  <si>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</si>
  <si>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</si>
  <si>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</si>
  <si>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</si>
  <si>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</si>
  <si>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</si>
  <si>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</si>
  <si>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</si>
  <si>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</si>
  <si>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</si>
  <si>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</si>
  <si>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</si>
  <si>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</si>
  <si>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</si>
  <si>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</si>
  <si>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</si>
  <si>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</si>
  <si>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</si>
  <si>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</si>
  <si>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</si>
  <si>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</si>
  <si>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</si>
  <si>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</si>
  <si>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</si>
  <si>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</si>
  <si>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</si>
  <si>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</si>
  <si>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</si>
  <si>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</si>
  <si>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</si>
  <si>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</si>
  <si>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</si>
  <si>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</si>
  <si>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</si>
  <si>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</si>
  <si>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</si>
  <si>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</si>
  <si>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</si>
  <si>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</si>
  <si>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</si>
  <si>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</si>
  <si>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</si>
  <si>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</si>
  <si>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</si>
  <si>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</si>
  <si>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</si>
  <si>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</si>
  <si>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</si>
  <si>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</si>
  <si>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</si>
  <si>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</si>
  <si>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</si>
  <si>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</si>
  <si>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</si>
  <si>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</si>
  <si>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</si>
  <si>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</si>
  <si>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</si>
  <si>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</si>
  <si>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</si>
  <si>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</si>
  <si>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</si>
  <si>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</si>
  <si>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</si>
  <si>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</si>
  <si>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</si>
  <si>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</si>
  <si>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</si>
  <si>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</si>
  <si>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</si>
  <si>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</si>
  <si>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</si>
  <si>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</si>
  <si>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</si>
  <si>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</si>
  <si>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</si>
  <si>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</si>
  <si>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</si>
  <si>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</si>
  <si>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</si>
  <si>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</si>
  <si>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</si>
  <si>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</si>
  <si>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</si>
  <si>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</si>
  <si>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</si>
  <si>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</si>
  <si>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</si>
  <si>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</si>
  <si>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</si>
  <si>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</si>
  <si>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</si>
  <si>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</si>
  <si>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</si>
  <si>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</si>
  <si>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</si>
  <si>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</si>
  <si>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</si>
  <si>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</si>
  <si>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</si>
  <si>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</si>
  <si>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</si>
  <si>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</si>
  <si>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</si>
  <si>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</si>
  <si>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</si>
  <si>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</si>
  <si>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</si>
  <si>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</si>
  <si>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</si>
  <si>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</si>
  <si>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</si>
  <si>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</si>
  <si>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</si>
  <si>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</si>
  <si>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</si>
  <si>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</si>
  <si>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</si>
  <si>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</si>
  <si>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</si>
  <si>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</si>
  <si>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</si>
  <si>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</si>
  <si>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</si>
  <si>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</si>
  <si>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</si>
  <si>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</si>
  <si>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</si>
  <si>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</si>
  <si>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</si>
  <si>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</si>
  <si>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</si>
  <si>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</si>
  <si>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</si>
  <si>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</si>
  <si>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</si>
  <si>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</si>
  <si>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</si>
  <si>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</si>
  <si>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</si>
  <si>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</si>
  <si>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</si>
  <si>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</si>
  <si>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</si>
  <si>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</si>
  <si>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</si>
  <si>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</si>
  <si>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</si>
  <si>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</si>
  <si>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</si>
  <si>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</si>
  <si>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</si>
  <si>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</si>
  <si>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</si>
  <si>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</si>
  <si>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</si>
  <si>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</si>
  <si>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</si>
  <si>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</si>
  <si>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</si>
  <si>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</si>
  <si>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</si>
  <si>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</si>
  <si>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</si>
  <si>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</si>
  <si>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</si>
  <si>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</si>
  <si>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</si>
  <si>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</si>
  <si>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</si>
  <si>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</si>
  <si>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</si>
  <si>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</si>
  <si>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</si>
  <si>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</si>
  <si>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</si>
  <si>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</si>
  <si>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</si>
  <si>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</si>
  <si>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</si>
  <si>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</si>
  <si>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</si>
  <si>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</si>
  <si>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</si>
  <si>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</si>
  <si>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</si>
  <si>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</si>
  <si>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</si>
  <si>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</si>
  <si>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</si>
  <si>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</si>
  <si>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</si>
  <si>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</si>
  <si>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</si>
  <si>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</si>
  <si>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</si>
  <si>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</si>
  <si>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</si>
  <si>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</si>
  <si>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</si>
  <si>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</si>
  <si>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</si>
  <si>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</si>
  <si>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</si>
  <si>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</si>
  <si>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</si>
  <si>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</si>
  <si>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</si>
  <si>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</si>
  <si>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</si>
  <si>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</si>
  <si>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</si>
  <si>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</si>
  <si>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</si>
  <si>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</si>
  <si>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</si>
  <si>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</si>
  <si>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</si>
  <si>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</si>
  <si>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</si>
  <si>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</si>
  <si>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</si>
  <si>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</si>
  <si>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</si>
  <si>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</si>
  <si>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</si>
  <si>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</si>
  <si>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</si>
  <si>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</si>
  <si>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</si>
  <si>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</si>
  <si>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</si>
  <si>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</si>
  <si>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</si>
  <si>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</si>
  <si>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</si>
  <si>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</si>
  <si>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</si>
  <si>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</si>
  <si>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</si>
  <si>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</si>
  <si>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</si>
  <si>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</si>
  <si>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</si>
  <si>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</si>
  <si>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</si>
  <si>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</si>
  <si>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</si>
  <si>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</si>
  <si>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</si>
  <si>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</si>
  <si>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</si>
  <si>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</si>
  <si>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</si>
  <si>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</si>
  <si>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</si>
  <si>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</si>
  <si>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</si>
  <si>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</si>
  <si>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</si>
  <si>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</si>
  <si>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</si>
  <si>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</si>
  <si>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</si>
  <si>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</si>
  <si>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</si>
  <si>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</si>
  <si>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</si>
  <si>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</si>
  <si>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</si>
  <si>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</si>
  <si>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</si>
  <si>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</si>
  <si>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</si>
  <si>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</si>
  <si>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</si>
  <si>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</si>
  <si>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</si>
  <si>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</si>
  <si>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</si>
  <si>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</si>
  <si>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</si>
  <si>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</si>
  <si>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</si>
  <si>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</si>
  <si>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</si>
  <si>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</si>
  <si>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</si>
  <si>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</si>
  <si>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</si>
  <si>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</si>
  <si>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</si>
  <si>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</si>
  <si>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</si>
  <si>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</si>
  <si>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</si>
  <si>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</si>
  <si>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</si>
  <si>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</si>
  <si>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</si>
  <si>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</si>
  <si>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</si>
  <si>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</si>
  <si>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</si>
  <si>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</si>
  <si>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</si>
  <si>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</si>
  <si>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</si>
  <si>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</si>
  <si>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</si>
  <si>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</si>
  <si>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</si>
  <si>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</si>
  <si>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</si>
  <si>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</si>
  <si>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</si>
  <si>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</si>
  <si>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</si>
  <si>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</si>
  <si>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</si>
  <si>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</si>
  <si>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</si>
  <si>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</si>
  <si>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</si>
  <si>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</si>
  <si>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</si>
  <si>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</si>
  <si>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</si>
  <si>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</si>
  <si>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</si>
  <si>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</si>
  <si>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</si>
  <si>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</si>
  <si>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</si>
  <si>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</si>
  <si>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</si>
  <si>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</si>
  <si>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</si>
  <si>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</si>
  <si>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</si>
  <si>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</si>
  <si>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</si>
  <si>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</si>
  <si>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</si>
  <si>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</si>
  <si>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</si>
  <si>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</si>
  <si>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</si>
  <si>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</si>
  <si>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</si>
  <si>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</si>
  <si>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</si>
  <si>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</si>
  <si>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</si>
  <si>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</si>
  <si>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</si>
  <si>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</si>
  <si>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</si>
  <si>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</si>
  <si>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</si>
  <si>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</si>
  <si>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</si>
  <si>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</si>
  <si>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</si>
  <si>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</si>
  <si>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</si>
  <si>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</si>
  <si>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</si>
  <si>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</si>
  <si>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</si>
  <si>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</si>
  <si>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</si>
  <si>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</si>
  <si>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</si>
  <si>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</si>
  <si>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</si>
  <si>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</si>
  <si>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</si>
  <si>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</si>
  <si>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</si>
  <si>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</si>
  <si>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</si>
  <si>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</si>
  <si>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</si>
  <si>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</si>
  <si>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</si>
  <si>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</si>
  <si>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</si>
  <si>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</si>
  <si>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</si>
  <si>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</si>
  <si>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</si>
  <si>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</si>
  <si>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</si>
  <si>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</si>
  <si>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</si>
  <si>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</si>
  <si>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</si>
  <si>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</si>
  <si>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</si>
  <si>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</si>
  <si>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</si>
  <si>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</si>
  <si>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</si>
  <si>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</si>
  <si>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</si>
  <si>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</si>
  <si>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</si>
  <si>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</si>
  <si>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</si>
  <si>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</si>
  <si>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</si>
  <si>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</si>
  <si>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</si>
  <si>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</si>
  <si>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</si>
  <si>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</si>
  <si>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</si>
  <si>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</si>
  <si>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</si>
  <si>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</si>
  <si>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</si>
  <si>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</si>
  <si>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</si>
  <si>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</si>
  <si>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</si>
  <si>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</si>
  <si>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</si>
  <si>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</si>
  <si>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</si>
  <si>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</si>
  <si>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</si>
  <si>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</si>
  <si>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</si>
  <si>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</si>
  <si>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</si>
  <si>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</si>
  <si>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</si>
  <si>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</si>
  <si>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</si>
  <si>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</si>
  <si>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</si>
  <si>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</si>
  <si>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</si>
  <si>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</si>
  <si>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</si>
  <si>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</si>
  <si>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</si>
  <si>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</si>
  <si>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</si>
  <si>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</si>
  <si>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</si>
  <si>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</si>
  <si>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</si>
  <si>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</si>
  <si>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</si>
  <si>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</si>
  <si>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</si>
  <si>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</si>
  <si>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</si>
  <si>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</si>
  <si>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</si>
  <si>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</si>
  <si>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</si>
  <si>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</si>
  <si>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</si>
  <si>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</si>
  <si>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</si>
  <si>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</si>
  <si>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</si>
  <si>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</si>
  <si>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</si>
  <si>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</si>
  <si>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</si>
  <si>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</si>
  <si>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</si>
  <si>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</si>
  <si>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</si>
  <si>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</si>
  <si>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</si>
  <si>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</si>
  <si>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</si>
  <si>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</si>
  <si>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</si>
  <si>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</si>
  <si>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</si>
  <si>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</si>
  <si>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</si>
  <si>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</si>
  <si>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</si>
  <si>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</si>
  <si>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</si>
  <si>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</si>
  <si>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</si>
  <si>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</si>
  <si>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</si>
  <si>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</si>
  <si>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</si>
  <si>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</si>
  <si>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</si>
  <si>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</si>
  <si>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</si>
  <si>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</si>
  <si>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</si>
  <si>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</si>
  <si>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</si>
  <si>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</si>
  <si>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</si>
  <si>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</si>
  <si>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</si>
  <si>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</si>
  <si>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</si>
  <si>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</si>
  <si>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</si>
  <si>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</si>
  <si>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</si>
  <si>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</si>
  <si>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</si>
  <si>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</si>
  <si>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</si>
  <si>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</si>
  <si>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</si>
  <si>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</si>
  <si>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</si>
  <si>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</si>
  <si>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</si>
  <si>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</si>
  <si>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</si>
  <si>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</si>
  <si>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</si>
  <si>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</si>
  <si>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</si>
  <si>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</si>
  <si>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</si>
  <si>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</si>
  <si>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</si>
  <si>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</si>
  <si>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</si>
  <si>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</si>
  <si>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</si>
  <si>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</si>
  <si>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</si>
  <si>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</si>
  <si>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</si>
  <si>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</si>
  <si>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</si>
  <si>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</si>
  <si>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</si>
  <si>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</si>
  <si>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</si>
  <si>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</si>
  <si>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</si>
  <si>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</si>
  <si>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</si>
  <si>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</si>
  <si>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</si>
  <si>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</si>
  <si>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</si>
  <si>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</si>
  <si>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</si>
  <si>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</si>
  <si>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</si>
  <si>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</si>
  <si>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</si>
  <si>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</si>
  <si>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</si>
  <si>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</si>
  <si>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</si>
  <si>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</si>
  <si>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</si>
  <si>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</si>
  <si>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</si>
  <si>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</si>
  <si>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</si>
  <si>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</si>
  <si>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</si>
  <si>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</si>
  <si>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</si>
  <si>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</si>
  <si>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</si>
  <si>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</si>
  <si>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</si>
  <si>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</si>
  <si>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</si>
  <si>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</si>
  <si>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</si>
  <si>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</si>
  <si>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</si>
  <si>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</si>
  <si>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</si>
  <si>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</si>
  <si>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</si>
  <si>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</si>
  <si>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</si>
  <si>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</si>
  <si>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</si>
  <si>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</si>
  <si>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</si>
  <si>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</si>
  <si>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</si>
  <si>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</si>
  <si>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</si>
  <si>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</si>
  <si>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</si>
  <si>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</si>
  <si>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</si>
  <si>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</si>
  <si>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</si>
  <si>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</si>
  <si>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</si>
  <si>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</si>
  <si>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</si>
  <si>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</si>
  <si>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</si>
  <si>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</si>
  <si>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</si>
  <si>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</si>
  <si>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</si>
  <si>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</si>
  <si>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</si>
  <si>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</si>
  <si>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</si>
  <si>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</si>
  <si>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</si>
  <si>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</si>
  <si>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</si>
  <si>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</si>
  <si>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</si>
  <si>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</si>
  <si>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</si>
  <si>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</si>
  <si>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</si>
  <si>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</si>
  <si>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</si>
  <si>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</si>
  <si>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</si>
  <si>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</si>
  <si>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</si>
  <si>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</si>
  <si>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</si>
  <si>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</si>
  <si>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</si>
  <si>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</si>
  <si>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</si>
  <si>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</si>
  <si>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</si>
  <si>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</si>
  <si>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</si>
  <si>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</si>
  <si>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</si>
  <si>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</si>
  <si>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</si>
  <si>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</si>
  <si>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</si>
  <si>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</si>
  <si>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</si>
  <si>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</si>
  <si>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</si>
  <si>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</si>
  <si>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</si>
  <si>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</si>
  <si>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</si>
  <si>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</si>
  <si>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</si>
  <si>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</si>
  <si>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</si>
  <si>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</si>
  <si>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</si>
  <si>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</si>
  <si>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</si>
  <si>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</si>
  <si>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</si>
  <si>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</si>
  <si>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</si>
  <si>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</si>
  <si>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</si>
  <si>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</si>
  <si>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</si>
  <si>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</si>
  <si>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</si>
  <si>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</si>
  <si>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</si>
  <si>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</si>
  <si>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</si>
  <si>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</si>
  <si>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</si>
  <si>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</si>
  <si>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</si>
  <si>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</si>
  <si>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</si>
  <si>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</si>
  <si>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</si>
  <si>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</si>
  <si>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</si>
  <si>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</si>
  <si>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</si>
  <si>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</si>
  <si>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</si>
  <si>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</si>
  <si>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</si>
  <si>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</si>
  <si>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</si>
  <si>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</si>
  <si>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</si>
  <si>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</si>
  <si>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</si>
  <si>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</si>
  <si>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</si>
  <si>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</si>
  <si>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</si>
  <si>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</si>
  <si>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</si>
  <si>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</si>
  <si>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</si>
  <si>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</si>
  <si>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</si>
  <si>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</si>
  <si>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</si>
  <si>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</si>
  <si>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</si>
  <si>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</si>
  <si>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</si>
  <si>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</si>
  <si>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</si>
  <si>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</si>
  <si>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</si>
  <si>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</si>
  <si>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</si>
  <si>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</si>
  <si>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</si>
  <si>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</si>
  <si>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</si>
  <si>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</si>
  <si>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</si>
  <si>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</si>
  <si>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</si>
  <si>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</si>
  <si>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</si>
  <si>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</si>
  <si>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</si>
  <si>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</si>
  <si>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</si>
  <si>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</si>
  <si>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</si>
  <si>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</si>
  <si>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</si>
  <si>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</si>
  <si>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</si>
  <si>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</si>
  <si>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</si>
  <si>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</si>
  <si>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</si>
  <si>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</si>
  <si>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</si>
  <si>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</si>
  <si>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</si>
  <si>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</si>
  <si>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</si>
  <si>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</si>
  <si>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</si>
  <si>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</si>
  <si>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</si>
  <si>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</si>
  <si>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</si>
  <si>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</si>
  <si>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</si>
  <si>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</si>
  <si>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</si>
  <si>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</si>
  <si>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</si>
  <si>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</si>
  <si>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</si>
  <si>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</si>
  <si>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</si>
  <si>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</si>
  <si>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</si>
  <si>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</si>
  <si>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</si>
  <si>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</si>
  <si>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</si>
  <si>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</si>
  <si>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</si>
  <si>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</si>
  <si>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</si>
  <si>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</si>
  <si>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</si>
  <si>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</si>
  <si>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</si>
  <si>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</si>
  <si>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</si>
  <si>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</si>
  <si>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</si>
  <si>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</si>
  <si>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</si>
  <si>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</si>
  <si>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</si>
  <si>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</si>
  <si>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</si>
  <si>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</si>
  <si>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</si>
  <si>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</si>
  <si>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</si>
  <si>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</si>
  <si>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</si>
  <si>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</si>
  <si>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</si>
  <si>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</si>
  <si>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</si>
  <si>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</si>
  <si>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</si>
  <si>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</si>
  <si>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</si>
  <si>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</si>
  <si>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</si>
  <si>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</si>
  <si>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</si>
  <si>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</si>
  <si>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</si>
  <si>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</si>
  <si>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</si>
  <si>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</si>
  <si>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</si>
  <si>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</si>
  <si>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</si>
  <si>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</si>
  <si>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</si>
  <si>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</si>
  <si>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</si>
  <si>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</si>
  <si>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</si>
  <si>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</si>
  <si>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</si>
  <si>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</si>
  <si>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</si>
  <si>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</si>
  <si>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</si>
  <si>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</si>
  <si>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</si>
  <si>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</si>
  <si>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</si>
  <si>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</si>
  <si>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</si>
  <si>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</si>
  <si>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</si>
  <si>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</si>
  <si>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</si>
  <si>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</si>
  <si>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</si>
  <si>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</si>
  <si>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</si>
  <si>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</si>
  <si>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</si>
  <si>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</si>
  <si>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</si>
  <si>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</si>
  <si>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</si>
  <si>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</si>
  <si>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</si>
  <si>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</si>
  <si>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</si>
  <si>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</si>
  <si>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</si>
  <si>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</si>
  <si>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</si>
  <si>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</si>
  <si>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</si>
  <si>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</si>
  <si>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</si>
  <si>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</si>
  <si>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</si>
  <si>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</si>
  <si>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</si>
  <si>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</si>
  <si>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</si>
  <si>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</si>
  <si>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</si>
  <si>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</si>
  <si>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</si>
  <si>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</si>
  <si>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</si>
  <si>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</si>
  <si>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</si>
  <si>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</si>
  <si>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</si>
  <si>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</si>
  <si>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</si>
  <si>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</si>
  <si>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</si>
  <si>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</si>
  <si>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</si>
  <si>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</si>
  <si>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</si>
  <si>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</si>
  <si>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</si>
  <si>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</si>
  <si>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</si>
  <si>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</si>
  <si>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</si>
  <si>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</si>
  <si>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</si>
  <si>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</si>
  <si>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</si>
  <si>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</si>
  <si>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</si>
  <si>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</si>
  <si>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</si>
  <si>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</si>
  <si>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</si>
  <si>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</si>
  <si>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</si>
  <si>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</si>
  <si>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</si>
  <si>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</si>
  <si>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</si>
  <si>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</si>
  <si>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</si>
  <si>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</si>
  <si>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</si>
  <si>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</si>
  <si>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</si>
  <si>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</si>
  <si>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</si>
  <si>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</si>
  <si>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</si>
  <si>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</si>
  <si>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</si>
  <si>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</si>
  <si>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</si>
  <si>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</si>
  <si>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</si>
  <si>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</si>
  <si>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</si>
  <si>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</si>
  <si>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</si>
  <si>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</si>
  <si>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</si>
  <si>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</si>
  <si>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</si>
  <si>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</si>
  <si>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</si>
  <si>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</si>
  <si>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</si>
  <si>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</si>
  <si>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</si>
  <si>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</si>
  <si>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</si>
  <si>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</si>
  <si>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</si>
  <si>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</si>
  <si>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</si>
  <si>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</si>
  <si>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</si>
  <si>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</si>
  <si>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</si>
  <si>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</si>
  <si>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</si>
  <si>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</si>
  <si>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</si>
  <si>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</si>
  <si>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</si>
  <si>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</si>
  <si>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</si>
  <si>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</si>
  <si>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</si>
  <si>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</si>
  <si>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</si>
  <si>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</si>
  <si>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</si>
  <si>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</si>
  <si>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</si>
  <si>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</si>
  <si>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</si>
  <si>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</si>
  <si>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</si>
  <si>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</si>
  <si>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</si>
  <si>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</si>
  <si>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</si>
  <si>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</si>
  <si>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</si>
  <si>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</si>
  <si>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</si>
  <si>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</si>
  <si>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</si>
  <si>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</si>
  <si>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</si>
  <si>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</si>
  <si>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</si>
  <si>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</si>
  <si>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</si>
  <si>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</si>
  <si>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</si>
  <si>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</si>
  <si>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</si>
  <si>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</si>
  <si>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</si>
  <si>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</si>
  <si>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</si>
  <si>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</si>
  <si>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</si>
  <si>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</si>
  <si>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</si>
  <si>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</si>
  <si>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</si>
  <si>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</si>
  <si>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</si>
  <si>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</si>
  <si>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</si>
  <si>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</si>
  <si>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</si>
  <si>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</si>
  <si>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</si>
  <si>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</si>
  <si>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</si>
  <si>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</si>
  <si>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</si>
  <si>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</si>
  <si>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</si>
  <si>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</si>
  <si>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</si>
  <si>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</si>
  <si>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</si>
  <si>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</si>
  <si>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</si>
  <si>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</si>
  <si>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</si>
  <si>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</si>
  <si>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</si>
  <si>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</si>
  <si>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</si>
  <si>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</si>
  <si>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</si>
  <si>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</si>
  <si>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</si>
  <si>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</si>
  <si>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</si>
  <si>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</si>
  <si>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</si>
  <si>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</si>
  <si>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</si>
  <si>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</si>
  <si>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</si>
  <si>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</si>
  <si>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</si>
  <si>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</si>
  <si>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</si>
  <si>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</si>
  <si>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</si>
  <si>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</si>
  <si>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</si>
  <si>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</si>
  <si>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</si>
  <si>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</si>
  <si>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</si>
  <si>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</si>
  <si>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</si>
  <si>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</si>
  <si>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</si>
  <si>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</si>
  <si>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</si>
  <si>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</si>
  <si>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</si>
  <si>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</si>
  <si>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</si>
  <si>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</si>
  <si>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</si>
  <si>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</si>
  <si>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</si>
  <si>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</si>
  <si>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</si>
  <si>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</si>
  <si>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</si>
  <si>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</si>
  <si>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</si>
  <si>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</si>
  <si>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</si>
  <si>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</si>
  <si>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</si>
  <si>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</si>
  <si>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</si>
  <si>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</si>
  <si>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</si>
  <si>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</si>
  <si>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</si>
  <si>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</si>
  <si>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</si>
  <si>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</si>
  <si>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</si>
  <si>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</si>
  <si>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</si>
  <si>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</si>
  <si>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</si>
  <si>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</si>
  <si>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</si>
  <si>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</si>
  <si>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</si>
  <si>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</si>
  <si>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</si>
  <si>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</si>
  <si>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</si>
  <si>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</si>
  <si>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</si>
  <si>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</si>
  <si>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</si>
  <si>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</si>
  <si>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</si>
  <si>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</si>
  <si>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</si>
  <si>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</si>
  <si>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</si>
  <si>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</si>
  <si>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</si>
  <si>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</si>
  <si>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</si>
  <si>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</si>
  <si>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</si>
  <si>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</si>
  <si>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</si>
  <si>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</si>
  <si>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</si>
  <si>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</si>
  <si>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</si>
  <si>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</si>
  <si>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</si>
  <si>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</si>
  <si>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</si>
  <si>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</si>
  <si>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</si>
  <si>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</si>
  <si>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</si>
  <si>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</si>
  <si>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</si>
  <si>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</si>
  <si>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</si>
  <si>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</si>
  <si>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</si>
  <si>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</si>
  <si>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</si>
  <si>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</si>
  <si>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</si>
  <si>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</si>
  <si>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</si>
  <si>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</si>
  <si>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</si>
  <si>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</si>
  <si>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</si>
  <si>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</si>
  <si>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</si>
  <si>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</si>
  <si>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</si>
  <si>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</si>
  <si>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</si>
  <si>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</si>
  <si>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</si>
  <si>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</si>
  <si>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</si>
  <si>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</si>
  <si>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</si>
  <si>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</si>
  <si>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</si>
  <si>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</si>
  <si>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</si>
  <si>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</si>
  <si>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</si>
  <si>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</si>
  <si>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</si>
  <si>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</si>
  <si>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</si>
  <si>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</si>
  <si>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</si>
  <si>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</si>
  <si>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</si>
  <si>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</si>
  <si>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</si>
  <si>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</si>
  <si>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</si>
  <si>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</si>
  <si>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</si>
  <si>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</si>
  <si>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</si>
  <si>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</si>
  <si>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</si>
  <si>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</si>
  <si>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</si>
  <si>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</si>
  <si>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</si>
  <si>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</si>
  <si>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</si>
  <si>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</si>
  <si>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</si>
  <si>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</si>
  <si>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</si>
  <si>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</si>
  <si>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</si>
  <si>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</si>
  <si>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</si>
  <si>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</si>
  <si>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</si>
  <si>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</si>
  <si>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</si>
  <si>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</si>
  <si>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</si>
  <si>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</si>
  <si>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</si>
  <si>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</si>
  <si>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</si>
  <si>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</si>
  <si>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</si>
  <si>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</si>
  <si>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</si>
  <si>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</si>
  <si>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</si>
  <si>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</si>
  <si>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</si>
  <si>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</si>
  <si>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</si>
  <si>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</si>
  <si>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</si>
  <si>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</si>
  <si>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</si>
  <si>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</si>
  <si>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</si>
  <si>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</si>
  <si>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</si>
  <si>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</si>
  <si>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</si>
  <si>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</si>
  <si>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</si>
  <si>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</si>
  <si>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</si>
  <si>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</si>
  <si>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</si>
  <si>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</si>
  <si>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</si>
  <si>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</si>
  <si>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</si>
  <si>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</si>
  <si>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</si>
  <si>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</si>
  <si>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</si>
  <si>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</si>
  <si>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</si>
  <si>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</si>
  <si>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</si>
  <si>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</si>
  <si>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</si>
  <si>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</si>
  <si>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</si>
  <si>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</si>
  <si>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</si>
  <si>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</si>
  <si>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</si>
  <si>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</si>
  <si>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</si>
  <si>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</si>
  <si>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</si>
  <si>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</si>
  <si>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</si>
  <si>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</si>
  <si>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</si>
  <si>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</si>
  <si>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</si>
  <si>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</si>
  <si>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</si>
  <si>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</si>
  <si>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</si>
  <si>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</si>
  <si>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</si>
  <si>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</si>
  <si>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</si>
  <si>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</si>
  <si>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</si>
  <si>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</si>
  <si>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</si>
  <si>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</si>
  <si>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</si>
  <si>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</si>
  <si>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</si>
  <si>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</si>
  <si>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</si>
  <si>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</si>
  <si>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</si>
  <si>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</si>
  <si>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</si>
  <si>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</si>
  <si>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</si>
  <si>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</si>
  <si>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</si>
  <si>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</si>
  <si>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</si>
  <si>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</si>
  <si>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</si>
  <si>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</si>
  <si>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</si>
  <si>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</si>
  <si>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</si>
  <si>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</si>
  <si>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</si>
  <si>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</si>
  <si>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</si>
  <si>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</si>
  <si>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</si>
  <si>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</si>
  <si>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</si>
  <si>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</si>
  <si>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</si>
  <si>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</si>
  <si>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</si>
  <si>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</si>
  <si>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</si>
  <si>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</si>
  <si>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</si>
  <si>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</si>
  <si>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</si>
  <si>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</si>
  <si>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</si>
  <si>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</si>
  <si>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</si>
  <si>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</si>
  <si>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</si>
  <si>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</si>
  <si>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</si>
  <si>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</si>
  <si>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</si>
  <si>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</si>
  <si>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</si>
  <si>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</si>
  <si>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</si>
  <si>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</si>
  <si>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</si>
  <si>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</si>
  <si>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</si>
  <si>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</si>
  <si>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</si>
  <si>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</si>
  <si>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</si>
  <si>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</si>
  <si>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</si>
  <si>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</si>
  <si>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</si>
  <si>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</si>
  <si>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</si>
  <si>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</si>
  <si>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</si>
  <si>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</si>
  <si>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</si>
  <si>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</si>
  <si>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</si>
  <si>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</si>
  <si>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</si>
  <si>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</si>
  <si>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</si>
  <si>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</si>
  <si>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</si>
  <si>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</si>
  <si>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</si>
  <si>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</si>
  <si>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</si>
  <si>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</si>
  <si>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</si>
  <si>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</si>
  <si>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</si>
  <si>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</si>
  <si>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</si>
  <si>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</si>
  <si>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</si>
  <si>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</si>
  <si>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</si>
  <si>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</si>
  <si>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</si>
  <si>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</si>
  <si>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</si>
  <si>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</si>
  <si>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</si>
  <si>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</si>
  <si>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</si>
  <si>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</si>
  <si>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</si>
  <si>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</si>
  <si>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</si>
  <si>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</si>
  <si>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</si>
  <si>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</si>
  <si>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</si>
  <si>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</si>
  <si>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</si>
  <si>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</si>
  <si>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</si>
  <si>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</si>
  <si>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</si>
  <si>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</si>
  <si>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</si>
  <si>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</si>
  <si>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</si>
  <si>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</si>
  <si>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</si>
  <si>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</si>
  <si>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</si>
  <si>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</si>
  <si>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</si>
  <si>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</si>
  <si>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</si>
  <si>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</si>
  <si>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</si>
  <si>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</si>
  <si>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</si>
  <si>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</si>
  <si>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</si>
  <si>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</si>
  <si>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</si>
  <si>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</si>
  <si>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</si>
  <si>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</si>
  <si>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</si>
  <si>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</si>
  <si>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</si>
  <si>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</si>
  <si>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nicht geglättet</t>
  </si>
  <si>
    <t>STAOM 2</t>
  </si>
  <si>
    <t>STAOM 3</t>
  </si>
  <si>
    <t>MS-Regionen</t>
  </si>
  <si>
    <t>STAOM2</t>
  </si>
  <si>
    <t>STAOM3</t>
  </si>
  <si>
    <t>Anzeigen</t>
  </si>
  <si>
    <t>Ausblenden</t>
  </si>
  <si>
    <t>EWGt</t>
  </si>
  <si>
    <t>EFHt</t>
  </si>
  <si>
    <t>EIG</t>
  </si>
  <si>
    <t>Wohneigentum</t>
  </si>
  <si>
    <t>Private properties</t>
  </si>
  <si>
    <t>Spalte 1</t>
  </si>
  <si>
    <t>Spalte 2</t>
  </si>
  <si>
    <t>Spalte 3</t>
  </si>
  <si>
    <t>Spalte 4</t>
  </si>
  <si>
    <t>Anzuzeigendes Segment</t>
  </si>
  <si>
    <t>Label Grafik</t>
  </si>
  <si>
    <t>Label Spalte</t>
  </si>
  <si>
    <t>Log. en propriété</t>
  </si>
  <si>
    <t>Imm. di proprietà</t>
  </si>
  <si>
    <t>—</t>
  </si>
  <si>
    <t>Für Grafik</t>
  </si>
  <si>
    <t>Kennwort Blatschutz</t>
  </si>
  <si>
    <t>tpi</t>
  </si>
  <si>
    <t>grau/kursiv: ungeglättete Reihen</t>
  </si>
  <si>
    <t>Gesamtindizes:</t>
  </si>
  <si>
    <t>Revidierte Indexreihen, Revision vom 19.12.2014</t>
  </si>
  <si>
    <t>Einfamilienhäuser (gewichtetes Aggregat der drei EFH-Marktsegmente)</t>
  </si>
  <si>
    <t>Eigentumswohnungen (gewichtetes Aggregat der drei EWG-Marktsegmente)</t>
  </si>
  <si>
    <t>Wohneigentum (gewichtetes Aggregat aller Marktsegmente)</t>
  </si>
  <si>
    <t>Marktsegment</t>
  </si>
  <si>
    <t>EWG gesamt</t>
  </si>
  <si>
    <t>EFH gesamt</t>
  </si>
  <si>
    <t>Segment de marché</t>
  </si>
  <si>
    <t>Segmento di mercato</t>
  </si>
  <si>
    <t>Market segment</t>
  </si>
  <si>
    <t>PP</t>
  </si>
  <si>
    <t>gris/italique: séries non lissées</t>
  </si>
  <si>
    <t>grigio/corsivo: serie senza filtro</t>
  </si>
  <si>
    <t>grey/italic: not smoothed series</t>
  </si>
  <si>
    <t>Indices revisés, révision du 19.12.2014</t>
  </si>
  <si>
    <t>Indici riveduti, revisione del 19.12.2014</t>
  </si>
  <si>
    <t>Total index:</t>
  </si>
  <si>
    <t>Propriété privée (agrégat pondéré de tous les segments de marché)</t>
  </si>
  <si>
    <t>Private properties (weighted aggregation of all market segments)</t>
  </si>
  <si>
    <t>Propriétés par étage (agrégat pondéré des trois segments de marché des PPE)</t>
  </si>
  <si>
    <t>Maisons individuelles (agrégat pondéré des trois segments de marché des MI)</t>
  </si>
  <si>
    <t>Revised indexes, revision of 19.12.2014</t>
  </si>
  <si>
    <t>Single family houses (weighted aggregation of the three SFH market segments)</t>
  </si>
  <si>
    <t>Condominiums (weighted aggregation of the three CON market segments)</t>
  </si>
  <si>
    <t>Indices globales:</t>
  </si>
  <si>
    <t>Indici globali:</t>
  </si>
  <si>
    <t>Appartamenti di proprietà (aggregato ponderato dei tre segmenti di mercato di PPP)</t>
  </si>
  <si>
    <t>Nuova costruzione, standard medio, micro-situazione media</t>
  </si>
  <si>
    <t>PPE global</t>
  </si>
  <si>
    <t>PPE (global)</t>
  </si>
  <si>
    <t>MI (global)</t>
  </si>
  <si>
    <t>PPP (globale)</t>
  </si>
  <si>
    <t>CU (globale)</t>
  </si>
  <si>
    <t>PPP globale</t>
  </si>
  <si>
    <t>CU globale</t>
  </si>
  <si>
    <t>CON global</t>
  </si>
  <si>
    <t>SFH global</t>
  </si>
  <si>
    <t>CON (global)</t>
  </si>
  <si>
    <t>SFH (global)</t>
  </si>
  <si>
    <t>EWG (gesamt)</t>
  </si>
  <si>
    <t>EFH (gesamt)</t>
  </si>
  <si>
    <t>Immobilien-Preisindizes von Fahrländer Partner: Methoden-Kurzbeschrieb</t>
  </si>
  <si>
    <t>Indices prix de transaction de Fahrländer Partner: bref déscription méthodologique.</t>
  </si>
  <si>
    <t>Indice dei prezzi di transazione per immobili di FPRE: breve descrizione del metodo.</t>
  </si>
  <si>
    <t xml:space="preserve">Transaction price indexes for real estate: methodological overview. </t>
  </si>
  <si>
    <t>Région Suisse du sud</t>
  </si>
  <si>
    <t>2014:4</t>
  </si>
  <si>
    <t>2015:1</t>
  </si>
  <si>
    <t>2015:2</t>
  </si>
  <si>
    <t>Reihenfolge nicht ändern</t>
  </si>
  <si>
    <t>2015:3</t>
  </si>
  <si>
    <t>2015:4</t>
  </si>
  <si>
    <t>EFHgL</t>
  </si>
  <si>
    <t>EFHtL</t>
  </si>
  <si>
    <t>EFHmL</t>
  </si>
  <si>
    <t>EFHuL</t>
  </si>
  <si>
    <t>EWGgL</t>
  </si>
  <si>
    <t>EWGtL</t>
  </si>
  <si>
    <t>EWGmL</t>
  </si>
  <si>
    <t>EWGuL</t>
  </si>
  <si>
    <t>EIGL</t>
  </si>
  <si>
    <t>MFH-Land (u)</t>
  </si>
  <si>
    <t>MFH-Land (m)</t>
  </si>
  <si>
    <t>MFH-Land (g)</t>
  </si>
  <si>
    <t>EFH-Land (u)</t>
  </si>
  <si>
    <t>EFH-Land (m)</t>
  </si>
  <si>
    <t>EFH-Land (g)</t>
  </si>
  <si>
    <t>MFH-Land (gesamt)</t>
  </si>
  <si>
    <t>EFH-Land (gesamt)</t>
  </si>
  <si>
    <t>EIG-Land</t>
  </si>
  <si>
    <t>MFH-Land gesamt</t>
  </si>
  <si>
    <t>EFH-Land gesamt</t>
  </si>
  <si>
    <t>Wohneigentums-Land</t>
  </si>
  <si>
    <t>Land CON (low)</t>
  </si>
  <si>
    <t>Land CON (av)</t>
  </si>
  <si>
    <t>Land CON (up)</t>
  </si>
  <si>
    <t>Land SFH (low)</t>
  </si>
  <si>
    <t>Land SFH (av)</t>
  </si>
  <si>
    <t>Land SFH (up)</t>
  </si>
  <si>
    <t>Land CON (global)</t>
  </si>
  <si>
    <t>Land SFH (global)</t>
  </si>
  <si>
    <t>Land PP</t>
  </si>
  <si>
    <t>Land CON global</t>
  </si>
  <si>
    <t>Land SFH global</t>
  </si>
  <si>
    <t>Land for private properties</t>
  </si>
  <si>
    <t>Terrain PPE (inf)</t>
  </si>
  <si>
    <t>Terrain PPE (m)</t>
  </si>
  <si>
    <t>Terrain PPE (sup)</t>
  </si>
  <si>
    <t>Terrain MI (inf)</t>
  </si>
  <si>
    <t>Terrain MI (m)</t>
  </si>
  <si>
    <t>Terrain MI (sup)</t>
  </si>
  <si>
    <t>Terrain PPE (global)</t>
  </si>
  <si>
    <t>Terrain MI (global)</t>
  </si>
  <si>
    <t>Terrain PP</t>
  </si>
  <si>
    <t>Terrain PPE global</t>
  </si>
  <si>
    <t>Terrain MI global</t>
  </si>
  <si>
    <t>MI global</t>
  </si>
  <si>
    <t>Terreno PPP (inf)</t>
  </si>
  <si>
    <t>Terreno PPP (med)</t>
  </si>
  <si>
    <t>Terreno PPP (sup)</t>
  </si>
  <si>
    <t>Terreno CU (inf)</t>
  </si>
  <si>
    <t>Terreno CU (med)</t>
  </si>
  <si>
    <t>Terreno CU (sup)</t>
  </si>
  <si>
    <t>Terreno PPP (globale)</t>
  </si>
  <si>
    <t>Terreno CU (globale)</t>
  </si>
  <si>
    <t>Terreno PPP globale</t>
  </si>
  <si>
    <t>Terreno CU globale</t>
  </si>
  <si>
    <t>Terreno Imm. di proprietà</t>
  </si>
  <si>
    <t>Terreno PP</t>
  </si>
  <si>
    <t>Bauland MFH: mit 8 EWG und einer Ausnützungsziffer von 0.6</t>
  </si>
  <si>
    <t>2016:1</t>
  </si>
  <si>
    <t>Terrain à bâtir immeuble rés: 8 PPE, un coefficient d'utilisation de sol: 0.6</t>
  </si>
  <si>
    <t>Terreno edificabile CPF: 8 APP, indice di sfruttamento: 0.6</t>
  </si>
  <si>
    <t>2016:2</t>
  </si>
  <si>
    <t>2016:3</t>
  </si>
  <si>
    <t>2016:4</t>
  </si>
  <si>
    <t>Seebahnstrasse 89</t>
  </si>
  <si>
    <t>8003 Zürich</t>
  </si>
  <si>
    <t>2017:1</t>
  </si>
  <si>
    <t>2017:2</t>
  </si>
  <si>
    <t>2017:3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</si>
  <si>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</si>
  <si>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</si>
  <si>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</si>
  <si>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</si>
  <si>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</si>
  <si>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</si>
  <si>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</si>
  <si>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</si>
  <si>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</si>
  <si>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</si>
  <si>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</si>
  <si>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</si>
  <si>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</si>
  <si>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</si>
  <si>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</si>
  <si>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</si>
  <si>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</si>
  <si>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</si>
  <si>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</si>
  <si>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Gemeinden Kt. URI</t>
  </si>
  <si>
    <t>EWG / EFH</t>
  </si>
  <si>
    <t>Wohneigentum gesamt</t>
  </si>
  <si>
    <t>EFH-Land</t>
  </si>
  <si>
    <t>Terrain MI</t>
  </si>
  <si>
    <t>Terreno CU</t>
  </si>
  <si>
    <t>Land SFH</t>
  </si>
  <si>
    <t>EWG-Land</t>
  </si>
  <si>
    <t>Terrain PPE</t>
  </si>
  <si>
    <t>Terreno PPP</t>
  </si>
  <si>
    <t>Land CON</t>
  </si>
  <si>
    <t>Propriété privée globale</t>
  </si>
  <si>
    <t>Proprietà privata</t>
  </si>
  <si>
    <t>Proprietà privata (aggregato ponderato di tutti i segmenti di mercato)</t>
  </si>
  <si>
    <t>unteres Marktsegment</t>
  </si>
  <si>
    <t>mittleres Marktsegment</t>
  </si>
  <si>
    <t>gehobenes Marktsegment</t>
  </si>
  <si>
    <t>segment de marché inférieur</t>
  </si>
  <si>
    <t>segment de marché moyen</t>
  </si>
  <si>
    <t>segment de marché supérieur</t>
  </si>
  <si>
    <t>segmento di mercato inferiore</t>
  </si>
  <si>
    <t>segmento di mercato medio</t>
  </si>
  <si>
    <t>segmento di mercato superiore</t>
  </si>
  <si>
    <t>lower market segment</t>
  </si>
  <si>
    <t>average market segment</t>
  </si>
  <si>
    <t>upper market segment</t>
  </si>
  <si>
    <t>1 Jahr</t>
  </si>
  <si>
    <t>1 an</t>
  </si>
  <si>
    <t>1 anno</t>
  </si>
  <si>
    <t>1 year</t>
  </si>
  <si>
    <t>3 Jahre</t>
  </si>
  <si>
    <t>3 ans</t>
  </si>
  <si>
    <t>3 anni</t>
  </si>
  <si>
    <t>3 years</t>
  </si>
  <si>
    <t>5 Jahre</t>
  </si>
  <si>
    <t>5 ans</t>
  </si>
  <si>
    <t>5 anni</t>
  </si>
  <si>
    <t>5 years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</si>
  <si>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</si>
  <si>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</si>
  <si>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</si>
  <si>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</si>
  <si>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</si>
  <si>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</si>
  <si>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</si>
  <si>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</si>
  <si>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</si>
  <si>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</si>
  <si>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</si>
  <si>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</si>
  <si>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</si>
  <si>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</si>
  <si>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</si>
  <si>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</si>
  <si>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</si>
  <si>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</si>
  <si>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</si>
  <si>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</si>
  <si>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</si>
  <si>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</si>
  <si>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</si>
  <si>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</si>
  <si>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</si>
  <si>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Régions MS</t>
  </si>
  <si>
    <t>Regioni MS</t>
  </si>
  <si>
    <t>MS regions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</si>
  <si>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</si>
  <si>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</si>
  <si>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</si>
  <si>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</si>
  <si>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Cantons</t>
  </si>
  <si>
    <t>Cantoni</t>
  </si>
  <si>
    <t>Wachstumsrate</t>
  </si>
  <si>
    <t>Taux de croissance</t>
  </si>
  <si>
    <t>Tasso di crescita</t>
  </si>
  <si>
    <t>Growth rate</t>
  </si>
  <si>
    <t>Regioni FPRE</t>
  </si>
  <si>
    <t>2017:4</t>
  </si>
  <si>
    <t>Gewichte (Marktgrösse)</t>
  </si>
  <si>
    <t>2018:1</t>
  </si>
  <si>
    <t>2018:2</t>
  </si>
  <si>
    <t>2018:3</t>
  </si>
  <si>
    <t>2018:4</t>
  </si>
  <si>
    <t>4. Quartal 2018</t>
  </si>
  <si>
    <t>4ème trimestre 2018</t>
  </si>
  <si>
    <t>4. trimestre 2018</t>
  </si>
  <si>
    <t>4th quarter 2018</t>
  </si>
  <si>
    <t>2019:1</t>
  </si>
  <si>
    <t>2019:2</t>
  </si>
  <si>
    <t>2019:3</t>
  </si>
  <si>
    <t>Sprache:</t>
  </si>
  <si>
    <t>Jahresvergleich</t>
  </si>
  <si>
    <t>5-Jahresvergleich</t>
  </si>
  <si>
    <t>Annual comparison</t>
  </si>
  <si>
    <t>5-year comparison</t>
  </si>
  <si>
    <t>Comparaison annuelle</t>
  </si>
  <si>
    <t>Comparaison sur 5 ans</t>
  </si>
  <si>
    <t>Confronto a 5 anni</t>
  </si>
  <si>
    <t>Confronto annuale</t>
  </si>
  <si>
    <t>Index:</t>
  </si>
  <si>
    <t>Indice:</t>
  </si>
  <si>
    <t>Langue:</t>
  </si>
  <si>
    <t>Lingua:</t>
  </si>
  <si>
    <t>Language:</t>
  </si>
  <si>
    <t>Region:</t>
  </si>
  <si>
    <t>Hi-Print</t>
  </si>
  <si>
    <t>KT</t>
  </si>
  <si>
    <t>Quartal</t>
  </si>
  <si>
    <t>1. Quartal</t>
  </si>
  <si>
    <t>2. Quartal</t>
  </si>
  <si>
    <t>3. Quartal</t>
  </si>
  <si>
    <t>4. Quartal</t>
  </si>
  <si>
    <t>1er trimestre</t>
  </si>
  <si>
    <t>2e trimestre</t>
  </si>
  <si>
    <t>3e trimestre</t>
  </si>
  <si>
    <t>4e trimestre</t>
  </si>
  <si>
    <t>1° trimestre</t>
  </si>
  <si>
    <t>2° trimestre</t>
  </si>
  <si>
    <t>3° trimestre</t>
  </si>
  <si>
    <t>4° trimestre</t>
  </si>
  <si>
    <t>1st quarter</t>
  </si>
  <si>
    <t>2nd quarter</t>
  </si>
  <si>
    <t>3rd quarter</t>
  </si>
  <si>
    <t>4th quarter</t>
  </si>
  <si>
    <t>Bitte wählen Sie die Sprache</t>
  </si>
  <si>
    <t>Veuillez choisir la langue s.v.p.</t>
  </si>
  <si>
    <t>Scegla per favore la lingua</t>
  </si>
  <si>
    <t>Please select a language</t>
  </si>
  <si>
    <t>Drucken</t>
  </si>
  <si>
    <t>Imprimer</t>
  </si>
  <si>
    <t>Stampare</t>
  </si>
  <si>
    <t>Print</t>
  </si>
  <si>
    <t>Région:</t>
  </si>
  <si>
    <t>Regione</t>
  </si>
  <si>
    <t>Kanton:</t>
  </si>
  <si>
    <t>Canton:</t>
  </si>
  <si>
    <t>Cantone:</t>
  </si>
  <si>
    <t>Marktindizes für Renditeimmobilien</t>
  </si>
  <si>
    <t>mwg_nemiet</t>
  </si>
  <si>
    <t>mwg_mw</t>
  </si>
  <si>
    <t>bue_nemiet</t>
  </si>
  <si>
    <t>bue_mw</t>
  </si>
  <si>
    <t>2019:4</t>
  </si>
  <si>
    <t>mwg_nemiet_CFR</t>
  </si>
  <si>
    <t>mwg_mw_WAR</t>
  </si>
  <si>
    <t>bue_nemiet_CFR</t>
  </si>
  <si>
    <t>bue_mw_WAR</t>
  </si>
  <si>
    <t>-</t>
  </si>
  <si>
    <t>gem_nemiet</t>
  </si>
  <si>
    <t>gem_mw</t>
  </si>
  <si>
    <t>gem_mw_WAR</t>
  </si>
  <si>
    <t>Büroimmobilien</t>
  </si>
  <si>
    <t>Gesamtrendite</t>
  </si>
  <si>
    <t>Cashflowrendite</t>
  </si>
  <si>
    <t>gem_nemiet_CFR</t>
  </si>
  <si>
    <t>Renditen</t>
  </si>
  <si>
    <t>Index (1. Quartal 2010 = 100)</t>
  </si>
  <si>
    <t>Indice (1er trim. 2010 = 100)</t>
  </si>
  <si>
    <t>Indice (1. trim. 2010 = 100)</t>
  </si>
  <si>
    <t>Index (1st quarter 2010 = 100)</t>
  </si>
  <si>
    <t>Indexreihen Schweiz (1. Quartal 2010 = 100, quartalsweise)</t>
  </si>
  <si>
    <t>Index series Switzerland (1st quarter 2010 = 100, quarterly series)</t>
  </si>
  <si>
    <t>Nettoertrag</t>
  </si>
  <si>
    <t>Marktwert</t>
  </si>
  <si>
    <t>Index (2000 = 100)</t>
  </si>
  <si>
    <t>Indice (2000 = 100)</t>
  </si>
  <si>
    <t>(Jahresmittel 2000 = 100)</t>
  </si>
  <si>
    <t>(moyen 2000 = 100)</t>
  </si>
  <si>
    <t>media annuale 2000 = 100)</t>
  </si>
  <si>
    <t>(average 2000 = 100)</t>
  </si>
  <si>
    <t>(1. Quartal 2010 = 100)</t>
  </si>
  <si>
    <t>(1er trimestre 2010 = 100)</t>
  </si>
  <si>
    <t>(1. trimestre 2010 = 100)</t>
  </si>
  <si>
    <t>(1st quarter 2010 = 100)</t>
  </si>
  <si>
    <t>2000</t>
  </si>
  <si>
    <t>mwg_nemiet_gg</t>
  </si>
  <si>
    <t>mwg_mw_gg</t>
  </si>
  <si>
    <t>bue_nemiet_gg</t>
  </si>
  <si>
    <t>bue_mw_gg</t>
  </si>
  <si>
    <t>Spezifikation der Immobilien:</t>
  </si>
  <si>
    <t>Je 5 3- und 4-Zimmer-Wohnungen</t>
  </si>
  <si>
    <t>1'000m2 NF</t>
  </si>
  <si>
    <t>gem_nemiet_gg</t>
  </si>
  <si>
    <t>gem_mw_gg</t>
  </si>
  <si>
    <t>Gesamtrendite Schweiz</t>
  </si>
  <si>
    <t>Indexreihen Schweiz (Jahresmittel 2000 = 100)</t>
  </si>
  <si>
    <t>Veränderungsraten</t>
  </si>
  <si>
    <t>2020:1</t>
  </si>
  <si>
    <t>Mehrfamilienhäuser:</t>
  </si>
  <si>
    <t>Büroimmobilien:</t>
  </si>
  <si>
    <t>Gemischt genutzte Immobilien:</t>
  </si>
  <si>
    <t>Gemischt genutzte Immobilien</t>
  </si>
  <si>
    <t>Mehrfamilienhäuser</t>
  </si>
  <si>
    <t>Fahrländer Partner (2019)</t>
  </si>
  <si>
    <t>Marktindizes für Renditeimmobilien, in: Immobilien-Almanach Schweiz 2020, S. 93-108.</t>
  </si>
  <si>
    <t>Wertänderungsrendite</t>
  </si>
  <si>
    <t>und</t>
  </si>
  <si>
    <t xml:space="preserve">Zur Performancemssung werden die direkte (Cashflow-) Rendite, die indirekte (Wertänderungs-) Rendite  </t>
  </si>
  <si>
    <t>sowie die Gesamtrendite ausgewiesen.</t>
  </si>
  <si>
    <t>Indexierung gewichtet aggregierter Marktwerte und Nettoerträge von Objekten mit konstanten Qualitäten.</t>
  </si>
  <si>
    <t>Die landesweiten und grossregionalen Indizes werden ungeglättet publiziert.</t>
  </si>
  <si>
    <t>Es liegen Indizes für gemischt genutzte Immobilien, Mehrfamilienhäuser und Büroimmobilien vor.</t>
  </si>
  <si>
    <t>60% Wohnanteil, 40% Büronutzung.</t>
  </si>
  <si>
    <t>Quelle: Marktindizes für Renditeimmobilien Fahrländer Partner.</t>
  </si>
  <si>
    <t>Räumlich differenzierte Wertindizes auf der Basis von transaktionsbasierten bzw. transaktionsnahen</t>
  </si>
  <si>
    <t>Wertelementen (Nettokapitalisierung).</t>
  </si>
  <si>
    <t>Fonte: indici di mercato per immobili di reddito Fahrländer Partner.</t>
  </si>
  <si>
    <t>Source: Market indices for investment properties Fahrländer Partner.</t>
  </si>
  <si>
    <t>Indici di mercato per immobili di reddito</t>
  </si>
  <si>
    <t>Market indices for investment properties</t>
  </si>
  <si>
    <t>Indici di valore differenziati spazialmente basati su elementi di valore derivati da</t>
  </si>
  <si>
    <t>Spatially differentiated value indices on the basis of transaction-based or transaction-related</t>
  </si>
  <si>
    <t>transazioni risp. dati ad esse strettamente legati (capitalizzazione netta).</t>
  </si>
  <si>
    <t>value elements (net capitalized earnings).</t>
  </si>
  <si>
    <t xml:space="preserve">Per misurare la performance, il rendimento diretto (cash-flow), il rendimento indiretto (variazione di valore) </t>
  </si>
  <si>
    <t xml:space="preserve">To measure performance, the direct (cash flow) return, the indirect return (change in value) </t>
  </si>
  <si>
    <t>e rendimento totale vengono riportati.</t>
  </si>
  <si>
    <t>and the total return are reported.</t>
  </si>
  <si>
    <t>Gli indici sono disponibili per le immobili ad uso misto, le case plurifamiliari e immobili con uffici.</t>
  </si>
  <si>
    <t>Indices are available for mixed-used properties, apartment buildings and office properties.</t>
  </si>
  <si>
    <t>L'indicizzazione pondera i valori di mercato aggregati e i redditi netti degli immobili con qualità costanti.</t>
  </si>
  <si>
    <t>Indexing weights aggregated market values and net yields of properties with constant qualities.</t>
  </si>
  <si>
    <t>Gli indici nazionali e regionali sono pubblicati senza smoothing.</t>
  </si>
  <si>
    <t>The national and regional indices are published without smoothing.</t>
  </si>
  <si>
    <t>Specificazione degli immobili:</t>
  </si>
  <si>
    <t>Specification of properties:</t>
  </si>
  <si>
    <t>Case plurifamiliari:</t>
  </si>
  <si>
    <t>Apartment buildings</t>
  </si>
  <si>
    <t>5 appartamenti da 3 locali e 5 appartamenti di 5 locali</t>
  </si>
  <si>
    <t>5 3-rooms and 5 4-room apartments</t>
  </si>
  <si>
    <t>Immobili con uffici:</t>
  </si>
  <si>
    <t>Office properties:</t>
  </si>
  <si>
    <t>1'000m2 SU</t>
  </si>
  <si>
    <t>1'000m2 NF (usable area)</t>
  </si>
  <si>
    <t>Immobili ad uso misto:</t>
  </si>
  <si>
    <t xml:space="preserve"> Mixed-used properties:</t>
  </si>
  <si>
    <t>60% residenziale, 40% uso ufficio.</t>
  </si>
  <si>
    <t>60% residential, 40% office use.</t>
  </si>
  <si>
    <t>Case unifamiliari (aggregato ponderato dei tre segmenti di mercato di CU)</t>
  </si>
  <si>
    <t>Building land MFH: 8 CON, utilization factor: 0.6</t>
  </si>
  <si>
    <t>Tassi di variazione</t>
  </si>
  <si>
    <t>Rates of change</t>
  </si>
  <si>
    <t xml:space="preserve">e </t>
  </si>
  <si>
    <t>and</t>
  </si>
  <si>
    <t>Indici Svizzera (nuova costruzione)</t>
  </si>
  <si>
    <t>Rendimento totale Svizzera</t>
  </si>
  <si>
    <t>Total return Switzerland</t>
  </si>
  <si>
    <t>Index series Switzerland (annual average 2000 = 100)</t>
  </si>
  <si>
    <t>Indici Svizzera (1. trimestre 2010 = 100, trimestrale)</t>
  </si>
  <si>
    <t>Reddito netto</t>
  </si>
  <si>
    <t>Net income</t>
  </si>
  <si>
    <t>Valore di mercato</t>
  </si>
  <si>
    <t>Market value</t>
  </si>
  <si>
    <t>Rendimento da cash-flow</t>
  </si>
  <si>
    <t>Cash flow return</t>
  </si>
  <si>
    <t>Rendimento da variazione di valore</t>
  </si>
  <si>
    <t>Change in value return</t>
  </si>
  <si>
    <t>Rendimento totale</t>
  </si>
  <si>
    <t>Total return</t>
  </si>
  <si>
    <t>Rendimenti</t>
  </si>
  <si>
    <t>Returns</t>
  </si>
  <si>
    <t>Immobili ad uso misto</t>
  </si>
  <si>
    <t>Case plurifamiliari</t>
  </si>
  <si>
    <t xml:space="preserve"> Mixed-used properties</t>
  </si>
  <si>
    <t>Immobili con uffici</t>
  </si>
  <si>
    <t>Office properties</t>
  </si>
  <si>
    <t>da cash-flow</t>
  </si>
  <si>
    <t>da variazione di valore</t>
  </si>
  <si>
    <t>Source: Indices de marché pour immeubles de rendement Fahrländer Partner.</t>
  </si>
  <si>
    <t>Indices de valeur différenciés sur le plan spatial, basés sur des éléments de valeur basés sur les transactions</t>
  </si>
  <si>
    <t>ou liés aux transactions (capitalisation nette).</t>
  </si>
  <si>
    <t>Pour mesurer la performance, le rendement direct (flux de trésorerie), le rendement indirect (changement de valeur)</t>
  </si>
  <si>
    <t xml:space="preserve"> et le rendement total sont indiqués.</t>
  </si>
  <si>
    <t>Des indices sont disponibles pour les propriétés à usage mixte, les immeubles d'habitation et les immeubles de bureaux.</t>
  </si>
  <si>
    <t>L'indexation pondère les valeurs marchandes agrégées et les rendements nets d'objets de qualité constante.</t>
  </si>
  <si>
    <t>Les indices nationaux et régionaux sont publiés sans lissage.</t>
  </si>
  <si>
    <t>Spécification des immeubles :</t>
  </si>
  <si>
    <t>Maisons plurifamiliales :</t>
  </si>
  <si>
    <t xml:space="preserve">Nouvelle construction, aménagement moyen, micro-situation moyenne. </t>
  </si>
  <si>
    <t xml:space="preserve">5 appartements à 3 et 5 appartements à 4 chambres </t>
  </si>
  <si>
    <t>Immeubles de bureaux :</t>
  </si>
  <si>
    <t>Immeubles mixtes :</t>
  </si>
  <si>
    <t>60% résidentiel, 40% de bureaux</t>
  </si>
  <si>
    <t>Taux de changement</t>
  </si>
  <si>
    <t>et</t>
  </si>
  <si>
    <t>Indices Suisse (nouvelle construction)</t>
  </si>
  <si>
    <t>Rentabilité suisse</t>
  </si>
  <si>
    <t>Série d'indices Suisse (moyenne annuelle 2000 = 100)</t>
  </si>
  <si>
    <t>Indices Suisse (1er trimestre 2010 = 100, trimestriel)</t>
  </si>
  <si>
    <t>Revenu net</t>
  </si>
  <si>
    <t>Valeur vénale</t>
  </si>
  <si>
    <t>Rendement des flux de trésorerie</t>
  </si>
  <si>
    <t>Rendement du changement de valeur</t>
  </si>
  <si>
    <t>Rendement total</t>
  </si>
  <si>
    <t>Rendements</t>
  </si>
  <si>
    <t>des flux de trésorerie</t>
  </si>
  <si>
    <t>changement de valeur</t>
  </si>
  <si>
    <t>Marktindizes für Renditeimmobilien, in: Immobilien-Almanach Schweiz 2020, p. 93-108.</t>
  </si>
  <si>
    <t>Marktindizes für Renditeimmobilien, dans : Almanach immobilier Suisse 2020, pp. 93-108.</t>
  </si>
  <si>
    <t>https://www.fpre.ch/wp-content/uploads/almanach2020_marktindizes_renditeimmobilien.pdf</t>
  </si>
  <si>
    <t>2020:2</t>
  </si>
  <si>
    <t>2020:3</t>
  </si>
  <si>
    <t>Indices de marché pour immeubles de rendement</t>
  </si>
  <si>
    <t>2020:4</t>
  </si>
  <si>
    <t>2021:1</t>
  </si>
  <si>
    <t>Weitere Standorte:</t>
  </si>
  <si>
    <t xml:space="preserve">Bern / Frankfurt am Main </t>
  </si>
  <si>
    <t>2021:2</t>
  </si>
  <si>
    <t>2021:3</t>
  </si>
  <si>
    <t>2021:4</t>
  </si>
  <si>
    <t>2022:1</t>
  </si>
  <si>
    <t>Indici Svizzera (media annuale 2000 = 100)</t>
  </si>
  <si>
    <t>2022:2</t>
  </si>
  <si>
    <t>2022:3</t>
  </si>
  <si>
    <t>2022:4</t>
  </si>
  <si>
    <t>2023:1</t>
  </si>
  <si>
    <t>2023*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</si>
</sst>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dd/mm/yyyy;@"/>
    <numFmt numFmtId="167" formatCode="0.000"/>
  </numFmts>
  <fonts count="72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i/>
      <sz val="9"/>
      <color rgb="FF80808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0"/>
      <name val="Arial"/>
      <family val="2"/>
    </font>
    <font>
      <b/>
      <sz val="6"/>
      <color theme="0"/>
      <name val="Arial"/>
      <family val="2"/>
    </font>
    <font>
      <sz val="8"/>
      <name val="Verdana"/>
      <family val="2"/>
    </font>
    <font>
      <sz val="5"/>
      <color theme="0"/>
      <name val="Arial"/>
      <family val="2"/>
    </font>
    <font>
      <sz val="8"/>
      <name val="Verdana"/>
      <family val="2"/>
    </font>
  </fonts>
  <fills count="4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/>
      <right style="hair">
        <color indexed="64"/>
      </right>
      <top/>
      <bottom/>
      <diagonal/>
    </border>
  </borders>
  <cellStyleXfs count="101">
    <xf numFmtId="0" fontId="0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4" fillId="22" borderId="0" applyNumberFormat="0" applyBorder="0" applyAlignment="0" applyProtection="0"/>
    <xf numFmtId="0" fontId="13" fillId="22" borderId="0" applyNumberFormat="0" applyBorder="0" applyAlignment="0" applyProtection="0"/>
    <xf numFmtId="0" fontId="14" fillId="23" borderId="0" applyNumberFormat="0" applyBorder="0" applyAlignment="0" applyProtection="0"/>
    <xf numFmtId="0" fontId="13" fillId="23" borderId="0" applyNumberFormat="0" applyBorder="0" applyAlignment="0" applyProtection="0"/>
    <xf numFmtId="0" fontId="14" fillId="24" borderId="0" applyNumberFormat="0" applyBorder="0" applyAlignment="0" applyProtection="0"/>
    <xf numFmtId="0" fontId="13" fillId="24" borderId="0" applyNumberFormat="0" applyBorder="0" applyAlignment="0" applyProtection="0"/>
    <xf numFmtId="0" fontId="14" fillId="25" borderId="0" applyNumberFormat="0" applyBorder="0" applyAlignment="0" applyProtection="0"/>
    <xf numFmtId="0" fontId="13" fillId="25" borderId="0" applyNumberFormat="0" applyBorder="0" applyAlignment="0" applyProtection="0"/>
    <xf numFmtId="0" fontId="14" fillId="26" borderId="0" applyNumberFormat="0" applyBorder="0" applyAlignment="0" applyProtection="0"/>
    <xf numFmtId="0" fontId="13" fillId="26" borderId="0" applyNumberFormat="0" applyBorder="0" applyAlignment="0" applyProtection="0"/>
    <xf numFmtId="0" fontId="14" fillId="27" borderId="0" applyNumberFormat="0" applyBorder="0" applyAlignment="0" applyProtection="0"/>
    <xf numFmtId="0" fontId="13" fillId="27" borderId="0" applyNumberFormat="0" applyBorder="0" applyAlignment="0" applyProtection="0"/>
    <xf numFmtId="0" fontId="15" fillId="28" borderId="4" applyNumberFormat="0" applyAlignment="0" applyProtection="0"/>
    <xf numFmtId="0" fontId="16" fillId="28" borderId="4" applyNumberFormat="0" applyAlignment="0" applyProtection="0"/>
    <xf numFmtId="0" fontId="17" fillId="28" borderId="5" applyNumberFormat="0" applyAlignment="0" applyProtection="0"/>
    <xf numFmtId="0" fontId="18" fillId="28" borderId="5" applyNumberFormat="0" applyAlignment="0" applyProtection="0"/>
    <xf numFmtId="0" fontId="19" fillId="29" borderId="5" applyNumberFormat="0" applyAlignment="0" applyProtection="0"/>
    <xf numFmtId="0" fontId="20" fillId="29" borderId="5" applyNumberFormat="0" applyAlignment="0" applyProtection="0"/>
    <xf numFmtId="0" fontId="21" fillId="0" borderId="6" applyNumberFormat="0" applyFill="0" applyAlignment="0" applyProtection="0"/>
    <xf numFmtId="0" fontId="22" fillId="0" borderId="6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7" fillId="31" borderId="0" applyNumberFormat="0" applyBorder="0" applyAlignment="0" applyProtection="0"/>
    <xf numFmtId="0" fontId="28" fillId="31" borderId="0" applyNumberFormat="0" applyBorder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12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9" fontId="1" fillId="0" borderId="0" applyFont="0" applyFill="0" applyBorder="0" applyAlignment="0" applyProtection="0"/>
    <xf numFmtId="0" fontId="30" fillId="33" borderId="0" applyNumberFormat="0" applyBorder="0" applyAlignment="0" applyProtection="0"/>
    <xf numFmtId="0" fontId="31" fillId="33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32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0" borderId="8" applyNumberFormat="0" applyFill="0" applyAlignment="0" applyProtection="0"/>
    <xf numFmtId="0" fontId="35" fillId="0" borderId="9" applyNumberFormat="0" applyFill="0" applyAlignment="0" applyProtection="0"/>
    <xf numFmtId="0" fontId="36" fillId="0" borderId="9" applyNumberFormat="0" applyFill="0" applyAlignment="0" applyProtection="0"/>
    <xf numFmtId="0" fontId="37" fillId="0" borderId="10" applyNumberFormat="0" applyFill="0" applyAlignment="0" applyProtection="0"/>
    <xf numFmtId="0" fontId="38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1" applyNumberFormat="0" applyFill="0" applyAlignment="0" applyProtection="0"/>
    <xf numFmtId="0" fontId="40" fillId="0" borderId="11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34" borderId="12" applyNumberFormat="0" applyAlignment="0" applyProtection="0"/>
    <xf numFmtId="0" fontId="44" fillId="34" borderId="12" applyNumberFormat="0" applyAlignment="0" applyProtection="0"/>
  </cellStyleXfs>
  <cellXfs count="201">
    <xf numFmtId="0" fontId="0" fillId="0" borderId="0" xfId="0"/>
    <xf numFmtId="0" fontId="4" fillId="2" borderId="0" xfId="0" applyFont="1" applyFill="1"/>
    <xf numFmtId="0" fontId="4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49" fontId="9" fillId="0" borderId="0" xfId="0" applyNumberFormat="1" applyFont="1" applyAlignment="1">
      <alignment horizontal="right"/>
    </xf>
    <xf numFmtId="0" fontId="9" fillId="35" borderId="0" xfId="0" applyFont="1" applyFill="1"/>
    <xf numFmtId="2" fontId="9" fillId="0" borderId="0" xfId="0" applyNumberFormat="1" applyFont="1"/>
    <xf numFmtId="0" fontId="4" fillId="36" borderId="0" xfId="0" applyFont="1" applyFill="1"/>
    <xf numFmtId="0" fontId="8" fillId="36" borderId="0" xfId="0" applyFont="1" applyFill="1"/>
    <xf numFmtId="0" fontId="7" fillId="36" borderId="0" xfId="0" applyFont="1" applyFill="1"/>
    <xf numFmtId="0" fontId="4" fillId="37" borderId="0" xfId="0" applyFont="1" applyFill="1"/>
    <xf numFmtId="0" fontId="4" fillId="35" borderId="1" xfId="0" applyFont="1" applyFill="1" applyBorder="1"/>
    <xf numFmtId="0" fontId="10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11" fillId="38" borderId="0" xfId="0" applyFont="1" applyFill="1"/>
    <xf numFmtId="0" fontId="42" fillId="36" borderId="0" xfId="0" applyFont="1" applyFill="1"/>
    <xf numFmtId="2" fontId="9" fillId="38" borderId="0" xfId="0" applyNumberFormat="1" applyFont="1" applyFill="1"/>
    <xf numFmtId="0" fontId="4" fillId="35" borderId="1" xfId="0" applyFont="1" applyFill="1" applyBorder="1" applyAlignment="1">
      <alignment horizontal="center"/>
    </xf>
    <xf numFmtId="0" fontId="9" fillId="0" borderId="0" xfId="0" applyFont="1" applyAlignment="1">
      <alignment horizontal="right"/>
    </xf>
    <xf numFmtId="0" fontId="4" fillId="39" borderId="1" xfId="0" applyFont="1" applyFill="1" applyBorder="1"/>
    <xf numFmtId="0" fontId="4" fillId="38" borderId="2" xfId="0" applyFont="1" applyFill="1" applyBorder="1" applyAlignment="1">
      <alignment horizontal="center"/>
    </xf>
    <xf numFmtId="0" fontId="4" fillId="3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35" borderId="1" xfId="0" applyFont="1" applyFill="1" applyBorder="1" applyAlignment="1">
      <alignment horizontal="left"/>
    </xf>
    <xf numFmtId="0" fontId="4" fillId="0" borderId="3" xfId="0" applyFont="1" applyBorder="1"/>
    <xf numFmtId="0" fontId="4" fillId="0" borderId="2" xfId="0" applyFont="1" applyBorder="1"/>
    <xf numFmtId="0" fontId="4" fillId="0" borderId="1" xfId="0" applyFont="1" applyBorder="1" applyAlignment="1">
      <alignment horizontal="right"/>
    </xf>
    <xf numFmtId="0" fontId="4" fillId="38" borderId="1" xfId="0" applyFont="1" applyFill="1" applyBorder="1"/>
    <xf numFmtId="0" fontId="42" fillId="0" borderId="0" xfId="0" applyFont="1"/>
    <xf numFmtId="0" fontId="12" fillId="0" borderId="0" xfId="0" applyFont="1" applyAlignment="1">
      <alignment horizontal="center"/>
    </xf>
    <xf numFmtId="0" fontId="51" fillId="0" borderId="0" xfId="0" applyFont="1"/>
    <xf numFmtId="0" fontId="11" fillId="0" borderId="0" xfId="0" applyFont="1"/>
    <xf numFmtId="0" fontId="52" fillId="2" borderId="0" xfId="0" applyFont="1" applyFill="1"/>
    <xf numFmtId="0" fontId="52" fillId="36" borderId="0" xfId="0" applyFont="1" applyFill="1"/>
    <xf numFmtId="0" fontId="52" fillId="0" borderId="0" xfId="0" applyFont="1"/>
    <xf numFmtId="0" fontId="55" fillId="3" borderId="0" xfId="0" applyFont="1" applyFill="1"/>
    <xf numFmtId="0" fontId="54" fillId="36" borderId="0" xfId="0" applyFont="1" applyFill="1"/>
    <xf numFmtId="0" fontId="55" fillId="36" borderId="0" xfId="0" applyFont="1" applyFill="1"/>
    <xf numFmtId="0" fontId="56" fillId="36" borderId="0" xfId="0" applyFont="1" applyFill="1"/>
    <xf numFmtId="0" fontId="56" fillId="36" borderId="0" xfId="0" applyFont="1" applyFill="1" applyAlignment="1">
      <alignment horizontal="left"/>
    </xf>
    <xf numFmtId="0" fontId="4" fillId="0" borderId="0" xfId="0" applyFont="1" applyAlignment="1">
      <alignment horizontal="center"/>
    </xf>
    <xf numFmtId="0" fontId="4" fillId="38" borderId="0" xfId="0" applyFont="1" applyFill="1"/>
    <xf numFmtId="0" fontId="4" fillId="35" borderId="0" xfId="0" applyFont="1" applyFill="1"/>
    <xf numFmtId="167" fontId="4" fillId="0" borderId="1" xfId="0" applyNumberFormat="1" applyFont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4" fillId="0" borderId="16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7" fontId="4" fillId="0" borderId="18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20" xfId="0" applyNumberFormat="1" applyFont="1" applyBorder="1" applyAlignment="1">
      <alignment horizontal="center"/>
    </xf>
    <xf numFmtId="167" fontId="4" fillId="0" borderId="0" xfId="0" applyNumberFormat="1" applyFont="1"/>
    <xf numFmtId="167" fontId="4" fillId="35" borderId="0" xfId="0" applyNumberFormat="1" applyFont="1" applyFill="1"/>
    <xf numFmtId="167" fontId="4" fillId="0" borderId="21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65" fontId="4" fillId="36" borderId="0" xfId="80" applyNumberFormat="1" applyFont="1" applyFill="1"/>
    <xf numFmtId="0" fontId="7" fillId="37" borderId="0" xfId="0" applyFont="1" applyFill="1"/>
    <xf numFmtId="0" fontId="8" fillId="37" borderId="0" xfId="0" applyFont="1" applyFill="1"/>
    <xf numFmtId="0" fontId="13" fillId="36" borderId="0" xfId="0" applyFont="1" applyFill="1"/>
    <xf numFmtId="0" fontId="8" fillId="36" borderId="0" xfId="0" applyFont="1" applyFill="1" applyAlignment="1">
      <alignment vertical="center"/>
    </xf>
    <xf numFmtId="1" fontId="47" fillId="36" borderId="0" xfId="0" applyNumberFormat="1" applyFont="1" applyFill="1"/>
    <xf numFmtId="49" fontId="48" fillId="36" borderId="0" xfId="0" applyNumberFormat="1" applyFont="1" applyFill="1" applyAlignment="1">
      <alignment horizontal="left"/>
    </xf>
    <xf numFmtId="164" fontId="7" fillId="36" borderId="0" xfId="0" applyNumberFormat="1" applyFont="1" applyFill="1" applyAlignment="1">
      <alignment horizontal="right"/>
    </xf>
    <xf numFmtId="0" fontId="7" fillId="36" borderId="0" xfId="0" applyFont="1" applyFill="1" applyAlignment="1">
      <alignment horizontal="left"/>
    </xf>
    <xf numFmtId="165" fontId="7" fillId="36" borderId="0" xfId="80" applyNumberFormat="1" applyFont="1" applyFill="1" applyBorder="1" applyAlignment="1">
      <alignment horizontal="right"/>
    </xf>
    <xf numFmtId="0" fontId="50" fillId="36" borderId="0" xfId="0" applyFont="1" applyFill="1"/>
    <xf numFmtId="0" fontId="59" fillId="36" borderId="0" xfId="0" applyFont="1" applyFill="1"/>
    <xf numFmtId="0" fontId="60" fillId="36" borderId="0" xfId="0" applyFont="1" applyFill="1"/>
    <xf numFmtId="0" fontId="45" fillId="36" borderId="0" xfId="0" applyFont="1" applyFill="1"/>
    <xf numFmtId="164" fontId="50" fillId="36" borderId="0" xfId="0" applyNumberFormat="1" applyFont="1" applyFill="1"/>
    <xf numFmtId="164" fontId="50" fillId="36" borderId="0" xfId="0" applyNumberFormat="1" applyFont="1" applyFill="1" applyAlignment="1">
      <alignment horizontal="right"/>
    </xf>
    <xf numFmtId="0" fontId="4" fillId="37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46" fillId="36" borderId="0" xfId="0" applyFont="1" applyFill="1" applyAlignment="1">
      <alignment vertical="center"/>
    </xf>
    <xf numFmtId="0" fontId="46" fillId="36" borderId="0" xfId="0" applyFont="1" applyFill="1" applyAlignment="1">
      <alignment horizontal="center" vertical="center"/>
    </xf>
    <xf numFmtId="0" fontId="7" fillId="36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13" fillId="36" borderId="0" xfId="0" applyFont="1" applyFill="1" applyAlignment="1">
      <alignment vertical="center"/>
    </xf>
    <xf numFmtId="1" fontId="13" fillId="36" borderId="0" xfId="0" applyNumberFormat="1" applyFont="1" applyFill="1" applyAlignment="1">
      <alignment vertical="center"/>
    </xf>
    <xf numFmtId="1" fontId="13" fillId="36" borderId="0" xfId="0" applyNumberFormat="1" applyFont="1" applyFill="1"/>
    <xf numFmtId="0" fontId="8" fillId="36" borderId="0" xfId="0" applyFont="1" applyFill="1" applyAlignment="1">
      <alignment horizontal="left" vertical="center"/>
    </xf>
    <xf numFmtId="49" fontId="7" fillId="36" borderId="0" xfId="0" applyNumberFormat="1" applyFont="1" applyFill="1"/>
    <xf numFmtId="0" fontId="58" fillId="36" borderId="0" xfId="0" applyFont="1" applyFill="1" applyAlignment="1">
      <alignment horizontal="left"/>
    </xf>
    <xf numFmtId="164" fontId="7" fillId="36" borderId="0" xfId="0" applyNumberFormat="1" applyFont="1" applyFill="1" applyAlignment="1">
      <alignment horizontal="right" vertical="center"/>
    </xf>
    <xf numFmtId="0" fontId="4" fillId="36" borderId="24" xfId="0" applyFont="1" applyFill="1" applyBorder="1"/>
    <xf numFmtId="0" fontId="8" fillId="36" borderId="24" xfId="0" applyFont="1" applyFill="1" applyBorder="1"/>
    <xf numFmtId="49" fontId="7" fillId="36" borderId="24" xfId="0" applyNumberFormat="1" applyFont="1" applyFill="1" applyBorder="1"/>
    <xf numFmtId="0" fontId="7" fillId="36" borderId="24" xfId="0" applyFont="1" applyFill="1" applyBorder="1"/>
    <xf numFmtId="164" fontId="7" fillId="36" borderId="24" xfId="0" applyNumberFormat="1" applyFont="1" applyFill="1" applyBorder="1" applyAlignment="1">
      <alignment horizontal="right" vertical="center"/>
    </xf>
    <xf numFmtId="165" fontId="7" fillId="36" borderId="25" xfId="80" applyNumberFormat="1" applyFont="1" applyFill="1" applyBorder="1" applyAlignment="1">
      <alignment horizontal="right" vertical="center"/>
    </xf>
    <xf numFmtId="164" fontId="7" fillId="36" borderId="25" xfId="0" applyNumberFormat="1" applyFont="1" applyFill="1" applyBorder="1" applyAlignment="1">
      <alignment horizontal="right" vertical="center"/>
    </xf>
    <xf numFmtId="164" fontId="50" fillId="36" borderId="24" xfId="0" applyNumberFormat="1" applyFont="1" applyFill="1" applyBorder="1"/>
    <xf numFmtId="49" fontId="48" fillId="36" borderId="24" xfId="0" applyNumberFormat="1" applyFont="1" applyFill="1" applyBorder="1" applyAlignment="1">
      <alignment horizontal="left"/>
    </xf>
    <xf numFmtId="49" fontId="7" fillId="36" borderId="25" xfId="0" applyNumberFormat="1" applyFont="1" applyFill="1" applyBorder="1" applyAlignment="1">
      <alignment vertical="center"/>
    </xf>
    <xf numFmtId="0" fontId="7" fillId="36" borderId="25" xfId="0" applyFont="1" applyFill="1" applyBorder="1" applyAlignment="1">
      <alignment vertical="center"/>
    </xf>
    <xf numFmtId="164" fontId="7" fillId="36" borderId="25" xfId="0" applyNumberFormat="1" applyFont="1" applyFill="1" applyBorder="1" applyAlignment="1">
      <alignment vertical="center"/>
    </xf>
    <xf numFmtId="49" fontId="7" fillId="36" borderId="24" xfId="0" applyNumberFormat="1" applyFont="1" applyFill="1" applyBorder="1" applyAlignment="1">
      <alignment vertical="center"/>
    </xf>
    <xf numFmtId="0" fontId="7" fillId="36" borderId="24" xfId="0" applyFont="1" applyFill="1" applyBorder="1" applyAlignment="1">
      <alignment vertical="center"/>
    </xf>
    <xf numFmtId="164" fontId="7" fillId="36" borderId="24" xfId="0" applyNumberFormat="1" applyFont="1" applyFill="1" applyBorder="1" applyAlignment="1">
      <alignment vertical="center"/>
    </xf>
    <xf numFmtId="0" fontId="46" fillId="36" borderId="24" xfId="0" applyFont="1" applyFill="1" applyBorder="1" applyAlignment="1">
      <alignment vertical="center"/>
    </xf>
    <xf numFmtId="165" fontId="7" fillId="36" borderId="24" xfId="80" applyNumberFormat="1" applyFont="1" applyFill="1" applyBorder="1" applyAlignment="1">
      <alignment horizontal="right" vertical="center"/>
    </xf>
    <xf numFmtId="0" fontId="7" fillId="36" borderId="0" xfId="0" applyFont="1" applyFill="1" applyAlignment="1">
      <alignment horizontal="right" vertical="center"/>
    </xf>
    <xf numFmtId="0" fontId="61" fillId="36" borderId="0" xfId="0" applyFont="1" applyFill="1"/>
    <xf numFmtId="0" fontId="62" fillId="36" borderId="0" xfId="0" applyFont="1" applyFill="1" applyAlignment="1">
      <alignment vertical="top"/>
    </xf>
    <xf numFmtId="0" fontId="12" fillId="36" borderId="0" xfId="0" applyFont="1" applyFill="1"/>
    <xf numFmtId="0" fontId="62" fillId="36" borderId="0" xfId="0" applyFont="1" applyFill="1"/>
    <xf numFmtId="0" fontId="56" fillId="3" borderId="0" xfId="0" applyFont="1" applyFill="1" applyAlignment="1">
      <alignment horizontal="center"/>
    </xf>
    <xf numFmtId="1" fontId="4" fillId="2" borderId="0" xfId="0" applyNumberFormat="1" applyFont="1" applyFill="1"/>
    <xf numFmtId="0" fontId="54" fillId="36" borderId="0" xfId="0" quotePrefix="1" applyFont="1" applyFill="1"/>
    <xf numFmtId="0" fontId="63" fillId="36" borderId="0" xfId="0" applyFont="1" applyFill="1" applyAlignment="1">
      <alignment horizontal="left" vertical="center" wrapText="1"/>
    </xf>
    <xf numFmtId="0" fontId="63" fillId="36" borderId="0" xfId="0" applyFont="1" applyFill="1" applyAlignment="1">
      <alignment vertical="center" wrapText="1"/>
    </xf>
    <xf numFmtId="49" fontId="50" fillId="36" borderId="0" xfId="0" applyNumberFormat="1" applyFont="1" applyFill="1" applyAlignment="1">
      <alignment horizontal="center"/>
    </xf>
    <xf numFmtId="0" fontId="7" fillId="36" borderId="26" xfId="0" applyFont="1" applyFill="1" applyBorder="1" applyAlignment="1">
      <alignment horizontal="left" vertical="center"/>
    </xf>
    <xf numFmtId="0" fontId="53" fillId="3" borderId="0" xfId="0" applyFont="1" applyFill="1" applyAlignment="1">
      <alignment vertical="top"/>
    </xf>
    <xf numFmtId="0" fontId="53" fillId="3" borderId="0" xfId="0" applyFont="1" applyFill="1" applyAlignment="1">
      <alignment horizontal="right" vertical="top"/>
    </xf>
    <xf numFmtId="0" fontId="13" fillId="36" borderId="24" xfId="0" applyFont="1" applyFill="1" applyBorder="1"/>
    <xf numFmtId="0" fontId="53" fillId="3" borderId="0" xfId="0" applyFont="1" applyFill="1" applyAlignment="1">
      <alignment vertical="top" wrapText="1"/>
    </xf>
    <xf numFmtId="0" fontId="53" fillId="3" borderId="0" xfId="0" applyFont="1" applyFill="1" applyAlignment="1">
      <alignment horizontal="right" vertical="top" wrapText="1"/>
    </xf>
    <xf numFmtId="0" fontId="53" fillId="36" borderId="0" xfId="0" applyFont="1" applyFill="1" applyAlignment="1">
      <alignment horizontal="right"/>
    </xf>
    <xf numFmtId="0" fontId="7" fillId="36" borderId="0" xfId="0" applyFont="1" applyFill="1" applyAlignment="1">
      <alignment horizontal="left" vertical="center"/>
    </xf>
    <xf numFmtId="0" fontId="53" fillId="36" borderId="0" xfId="0" applyFont="1" applyFill="1" applyAlignment="1">
      <alignment horizontal="left"/>
    </xf>
    <xf numFmtId="0" fontId="5" fillId="36" borderId="0" xfId="0" applyFont="1" applyFill="1"/>
    <xf numFmtId="1" fontId="7" fillId="36" borderId="0" xfId="0" applyNumberFormat="1" applyFont="1" applyFill="1" applyAlignment="1">
      <alignment horizontal="left"/>
    </xf>
    <xf numFmtId="164" fontId="7" fillId="36" borderId="0" xfId="0" applyNumberFormat="1" applyFont="1" applyFill="1"/>
    <xf numFmtId="0" fontId="46" fillId="36" borderId="0" xfId="0" applyFont="1" applyFill="1"/>
    <xf numFmtId="0" fontId="7" fillId="36" borderId="0" xfId="0" applyFont="1" applyFill="1" applyAlignment="1">
      <alignment horizontal="right"/>
    </xf>
    <xf numFmtId="0" fontId="6" fillId="36" borderId="0" xfId="0" applyFont="1" applyFill="1"/>
    <xf numFmtId="164" fontId="64" fillId="36" borderId="25" xfId="0" applyNumberFormat="1" applyFont="1" applyFill="1" applyBorder="1" applyAlignment="1">
      <alignment vertical="center"/>
    </xf>
    <xf numFmtId="165" fontId="7" fillId="36" borderId="25" xfId="80" applyNumberFormat="1" applyFont="1" applyFill="1" applyBorder="1" applyAlignment="1">
      <alignment vertical="center"/>
    </xf>
    <xf numFmtId="165" fontId="64" fillId="36" borderId="25" xfId="80" applyNumberFormat="1" applyFont="1" applyFill="1" applyBorder="1" applyAlignment="1">
      <alignment vertical="center"/>
    </xf>
    <xf numFmtId="164" fontId="65" fillId="36" borderId="0" xfId="0" applyNumberFormat="1" applyFont="1" applyFill="1" applyAlignment="1">
      <alignment vertical="center"/>
    </xf>
    <xf numFmtId="0" fontId="66" fillId="36" borderId="0" xfId="0" applyFont="1" applyFill="1" applyAlignment="1">
      <alignment vertical="center"/>
    </xf>
    <xf numFmtId="164" fontId="65" fillId="36" borderId="0" xfId="0" applyNumberFormat="1" applyFont="1" applyFill="1" applyAlignment="1">
      <alignment horizontal="right" vertical="center"/>
    </xf>
    <xf numFmtId="164" fontId="67" fillId="36" borderId="0" xfId="0" applyNumberFormat="1" applyFont="1" applyFill="1" applyAlignment="1">
      <alignment vertical="center"/>
    </xf>
    <xf numFmtId="0" fontId="68" fillId="36" borderId="0" xfId="0" applyFont="1" applyFill="1" applyAlignment="1">
      <alignment vertical="center"/>
    </xf>
    <xf numFmtId="164" fontId="67" fillId="36" borderId="0" xfId="0" applyNumberFormat="1" applyFont="1" applyFill="1" applyAlignment="1">
      <alignment horizontal="right" vertical="center"/>
    </xf>
    <xf numFmtId="164" fontId="4" fillId="37" borderId="0" xfId="0" applyNumberFormat="1" applyFont="1" applyFill="1"/>
    <xf numFmtId="164" fontId="67" fillId="36" borderId="24" xfId="0" applyNumberFormat="1" applyFont="1" applyFill="1" applyBorder="1" applyAlignment="1">
      <alignment vertical="center"/>
    </xf>
    <xf numFmtId="164" fontId="64" fillId="36" borderId="0" xfId="0" applyNumberFormat="1" applyFont="1" applyFill="1" applyAlignment="1">
      <alignment vertical="center"/>
    </xf>
    <xf numFmtId="0" fontId="54" fillId="36" borderId="0" xfId="0" applyFont="1" applyFill="1" applyAlignment="1">
      <alignment vertical="center"/>
    </xf>
    <xf numFmtId="1" fontId="9" fillId="0" borderId="0" xfId="0" applyNumberFormat="1" applyFont="1"/>
    <xf numFmtId="49" fontId="53" fillId="36" borderId="0" xfId="0" applyNumberFormat="1" applyFont="1" applyFill="1"/>
    <xf numFmtId="0" fontId="53" fillId="36" borderId="0" xfId="0" applyFont="1" applyFill="1"/>
    <xf numFmtId="164" fontId="7" fillId="36" borderId="0" xfId="0" applyNumberFormat="1" applyFont="1" applyFill="1" applyAlignment="1">
      <alignment vertical="center"/>
    </xf>
    <xf numFmtId="165" fontId="7" fillId="36" borderId="0" xfId="80" applyNumberFormat="1" applyFont="1" applyFill="1" applyBorder="1" applyAlignment="1">
      <alignment horizontal="right" vertical="center"/>
    </xf>
    <xf numFmtId="1" fontId="7" fillId="36" borderId="25" xfId="80" applyNumberFormat="1" applyFont="1" applyFill="1" applyBorder="1" applyAlignment="1">
      <alignment horizontal="left" vertical="center"/>
    </xf>
    <xf numFmtId="165" fontId="64" fillId="36" borderId="0" xfId="80" applyNumberFormat="1" applyFont="1" applyFill="1" applyBorder="1" applyAlignment="1">
      <alignment vertical="center"/>
    </xf>
    <xf numFmtId="165" fontId="7" fillId="36" borderId="0" xfId="80" applyNumberFormat="1" applyFont="1" applyFill="1" applyBorder="1" applyAlignment="1">
      <alignment vertical="center"/>
    </xf>
    <xf numFmtId="0" fontId="48" fillId="36" borderId="24" xfId="0" applyFont="1" applyFill="1" applyBorder="1" applyAlignment="1">
      <alignment horizontal="left"/>
    </xf>
    <xf numFmtId="0" fontId="4" fillId="40" borderId="1" xfId="0" applyFont="1" applyFill="1" applyBorder="1"/>
    <xf numFmtId="0" fontId="53" fillId="36" borderId="0" xfId="0" applyFont="1" applyFill="1" applyAlignment="1">
      <alignment horizontal="left" vertical="top"/>
    </xf>
    <xf numFmtId="0" fontId="56" fillId="36" borderId="0" xfId="0" applyFont="1" applyFill="1" applyAlignment="1">
      <alignment horizontal="center"/>
    </xf>
    <xf numFmtId="165" fontId="4" fillId="37" borderId="0" xfId="0" applyNumberFormat="1" applyFont="1" applyFill="1"/>
    <xf numFmtId="0" fontId="55" fillId="36" borderId="0" xfId="0" applyFont="1" applyFill="1" applyAlignment="1">
      <alignment horizontal="left"/>
    </xf>
    <xf numFmtId="0" fontId="56" fillId="36" borderId="27" xfId="0" applyFont="1" applyFill="1" applyBorder="1" applyAlignment="1">
      <alignment horizontal="left"/>
    </xf>
    <xf numFmtId="0" fontId="56" fillId="36" borderId="27" xfId="0" applyFont="1" applyFill="1" applyBorder="1"/>
    <xf numFmtId="0" fontId="55" fillId="36" borderId="27" xfId="0" applyFont="1" applyFill="1" applyBorder="1"/>
    <xf numFmtId="0" fontId="52" fillId="36" borderId="27" xfId="0" applyFont="1" applyFill="1" applyBorder="1"/>
    <xf numFmtId="0" fontId="4" fillId="36" borderId="27" xfId="0" applyFont="1" applyFill="1" applyBorder="1"/>
    <xf numFmtId="0" fontId="4" fillId="41" borderId="1" xfId="0" applyFont="1" applyFill="1" applyBorder="1"/>
    <xf numFmtId="0" fontId="49" fillId="0" borderId="0" xfId="0" applyFont="1"/>
    <xf numFmtId="0" fontId="70" fillId="36" borderId="0" xfId="0" applyFont="1" applyFill="1" applyAlignment="1">
      <alignment horizontal="left" vertical="center"/>
    </xf>
    <xf numFmtId="0" fontId="70" fillId="36" borderId="0" xfId="0" applyFont="1" applyFill="1"/>
    <xf numFmtId="167" fontId="9" fillId="0" borderId="0" xfId="0" applyNumberFormat="1" applyFont="1"/>
    <xf numFmtId="0" fontId="4" fillId="42" borderId="1" xfId="0" applyFont="1" applyFill="1" applyBorder="1"/>
    <xf numFmtId="0" fontId="53" fillId="3" borderId="0" xfId="0" applyFont="1" applyFill="1" applyAlignment="1">
      <alignment horizontal="left" vertical="top" wrapText="1"/>
    </xf>
    <xf numFmtId="0" fontId="7" fillId="36" borderId="0" xfId="0" applyFont="1" applyFill="1" applyAlignment="1">
      <alignment horizontal="left"/>
    </xf>
    <xf numFmtId="0" fontId="55" fillId="36" borderId="0" xfId="0" applyFont="1" applyFill="1" applyAlignment="1">
      <alignment horizontal="left"/>
    </xf>
    <xf numFmtId="0" fontId="55" fillId="36" borderId="27" xfId="0" applyFont="1" applyFill="1" applyBorder="1" applyAlignment="1">
      <alignment horizontal="left"/>
    </xf>
    <xf numFmtId="166" fontId="55" fillId="36" borderId="0" xfId="0" applyNumberFormat="1" applyFont="1" applyFill="1" applyAlignment="1">
      <alignment horizontal="left"/>
    </xf>
    <xf numFmtId="166" fontId="55" fillId="36" borderId="27" xfId="0" applyNumberFormat="1" applyFont="1" applyFill="1" applyBorder="1" applyAlignment="1">
      <alignment horizontal="left"/>
    </xf>
    <xf numFmtId="0" fontId="57" fillId="36" borderId="0" xfId="43" applyFont="1" applyFill="1" applyBorder="1" applyAlignment="1" applyProtection="1">
      <alignment vertical="center"/>
    </xf>
    <xf numFmtId="0" fontId="57" fillId="36" borderId="27" xfId="43" applyFont="1" applyFill="1" applyBorder="1" applyAlignment="1" applyProtection="1">
      <alignment vertical="center"/>
    </xf>
    <xf numFmtId="0" fontId="63" fillId="36" borderId="0" xfId="0" applyFont="1" applyFill="1" applyAlignment="1">
      <alignment horizontal="left" vertical="center" wrapText="1"/>
    </xf>
    <xf numFmtId="0" fontId="7" fillId="36" borderId="25" xfId="0" applyFont="1" applyFill="1" applyBorder="1" applyAlignment="1">
      <alignment horizontal="left" vertical="center"/>
    </xf>
    <xf numFmtId="0" fontId="7" fillId="36" borderId="24" xfId="0" applyFont="1" applyFill="1" applyBorder="1" applyAlignment="1">
      <alignment horizontal="right" vertical="center"/>
    </xf>
    <xf numFmtId="49" fontId="7" fillId="36" borderId="0" xfId="0" applyNumberFormat="1" applyFont="1" applyFill="1" applyAlignment="1">
      <alignment horizontal="center"/>
    </xf>
    <xf numFmtId="49" fontId="53" fillId="36" borderId="0" xfId="0" applyNumberFormat="1" applyFont="1" applyFill="1" applyAlignment="1">
      <alignment horizontal="left"/>
    </xf>
    <xf numFmtId="0" fontId="53" fillId="36" borderId="0" xfId="0" applyFont="1" applyFill="1" applyAlignment="1">
      <alignment horizontal="left" vertical="top"/>
    </xf>
    <xf numFmtId="49" fontId="50" fillId="36" borderId="0" xfId="0" applyNumberFormat="1" applyFont="1" applyFill="1" applyAlignment="1">
      <alignment horizontal="center"/>
    </xf>
    <xf numFmtId="0" fontId="53" fillId="3" borderId="0" xfId="0" applyFont="1" applyFill="1" applyAlignment="1">
      <alignment horizontal="right" vertical="top" wrapText="1"/>
    </xf>
    <xf numFmtId="0" fontId="8" fillId="36" borderId="0" xfId="0" applyFont="1" applyFill="1" applyAlignment="1">
      <alignment horizontal="left" vertical="center"/>
    </xf>
    <xf numFmtId="0" fontId="4" fillId="36" borderId="0" xfId="0" applyFont="1" applyFill="1" applyAlignment="1">
      <alignment horizontal="left" vertical="top"/>
    </xf>
    <xf numFmtId="0" fontId="53" fillId="36" borderId="0" xfId="0" applyFont="1" applyFill="1" applyAlignment="1">
      <alignment horizontal="left"/>
    </xf>
    <xf numFmtId="0" fontId="4" fillId="36" borderId="0" xfId="0" applyFont="1" applyFill="1"/>
    <xf numFmtId="0" fontId="5" fillId="36" borderId="0" xfId="0" applyFont="1" applyFill="1" applyAlignment="1">
      <alignment horizontal="left"/>
    </xf>
    <xf numFmtId="0" fontId="8" fillId="36" borderId="26" xfId="0" applyFont="1" applyFill="1" applyBorder="1" applyAlignment="1">
      <alignment horizontal="left" vertical="center"/>
    </xf>
    <xf numFmtId="49" fontId="7" fillId="36" borderId="25" xfId="0" applyNumberFormat="1" applyFont="1" applyFill="1" applyBorder="1" applyAlignment="1">
      <alignment horizontal="left" vertical="center"/>
    </xf>
    <xf numFmtId="49" fontId="7" fillId="0" borderId="0" xfId="0" applyNumberFormat="1" applyFont="1" applyAlignment="1">
      <alignment horizontal="center"/>
    </xf>
    <xf numFmtId="0" fontId="7" fillId="36" borderId="0" xfId="0" applyFont="1" applyFill="1" applyAlignment="1">
      <alignment horizontal="right" vertical="center"/>
    </xf>
    <xf numFmtId="164" fontId="7" fillId="36" borderId="0" xfId="0" applyNumberFormat="1" applyFont="1" applyFill="1" applyAlignment="1">
      <alignment horizontal="center" vertical="center"/>
    </xf>
    <xf numFmtId="0" fontId="7" fillId="36" borderId="0" xfId="0" applyFont="1" applyFill="1" applyAlignment="1">
      <alignment horizontal="center" vertical="center"/>
    </xf>
    <xf numFmtId="0" fontId="7" fillId="36" borderId="24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34" xfId="83" xr:uid="{00000000-0005-0000-0000-000053000000}"/>
    <cellStyle name="Standard 34 2" xfId="84" xr:uid="{00000000-0005-0000-0000-000054000000}"/>
    <cellStyle name="Standard 35" xfId="85" xr:uid="{00000000-0005-0000-0000-000055000000}"/>
    <cellStyle name="Überschrift" xfId="86" builtinId="15" customBuiltin="1"/>
    <cellStyle name="Überschrift 1" xfId="87" builtinId="16" customBuiltin="1"/>
    <cellStyle name="Überschrift 1 2" xfId="88" xr:uid="{00000000-0005-0000-0000-000058000000}"/>
    <cellStyle name="Überschrift 2" xfId="89" builtinId="17" customBuiltin="1"/>
    <cellStyle name="Überschrift 2 2" xfId="90" xr:uid="{00000000-0005-0000-0000-00005A000000}"/>
    <cellStyle name="Überschrift 3" xfId="91" builtinId="18" customBuiltin="1"/>
    <cellStyle name="Überschrift 3 2" xfId="92" xr:uid="{00000000-0005-0000-0000-00005C000000}"/>
    <cellStyle name="Überschrift 4" xfId="93" builtinId="19" customBuiltin="1"/>
    <cellStyle name="Überschrift 4 2" xfId="94" xr:uid="{00000000-0005-0000-0000-00005E000000}"/>
    <cellStyle name="Verknüpfte Zelle" xfId="95" builtinId="24" customBuiltin="1"/>
    <cellStyle name="Verknüpfte Zelle 2" xfId="96" xr:uid="{00000000-0005-0000-0000-000060000000}"/>
    <cellStyle name="Warnender Text" xfId="97" builtinId="11" customBuiltin="1"/>
    <cellStyle name="Warnender Text 2" xfId="98" xr:uid="{00000000-0005-0000-0000-000062000000}"/>
    <cellStyle name="Zelle überprüfen" xfId="99" builtinId="23" customBuiltin="1"/>
    <cellStyle name="Zelle überprüfen 2" xfId="100" xr:uid="{00000000-0005-0000-0000-000064000000}"/>
  </cellStyles>
  <dxfs count="80"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808080"/>
      <color rgb="FF820000"/>
      <color rgb="FFFFB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CH!$E$52</c:f>
              <c:strCache>
                <c:ptCount val="1"/>
                <c:pt idx="0">
                  <c:v>Reddito netto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CH!$C$58:$D$110</c:f>
              <c:strCache>
                <c:ptCount val="53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  <c:pt idx="51">
                  <c:v>2022:4</c:v>
                </c:pt>
                <c:pt idx="52">
                  <c:v>2023:1</c:v>
                </c:pt>
              </c:strCache>
            </c:strRef>
          </c:cat>
          <c:val>
            <c:numRef>
              <c:f>CH!$E$58:$E$110</c:f>
              <c:numCache>
                <c:formatCode>0.0</c:formatCode>
                <c:ptCount val="53"/>
                <c:pt idx="0">
                  <c:v>100</c:v>
                </c:pt>
                <c:pt idx="1">
                  <c:v>101.53657743411</c:v>
                </c:pt>
                <c:pt idx="2">
                  <c:v>100.47151242540353</c:v>
                </c:pt>
                <c:pt idx="3">
                  <c:v>98.135363906570319</c:v>
                </c:pt>
                <c:pt idx="4">
                  <c:v>100.4294178361217</c:v>
                </c:pt>
                <c:pt idx="5">
                  <c:v>99.617908325311745</c:v>
                </c:pt>
                <c:pt idx="6">
                  <c:v>98.319416788946384</c:v>
                </c:pt>
                <c:pt idx="7">
                  <c:v>103.17106716985396</c:v>
                </c:pt>
                <c:pt idx="8">
                  <c:v>104.97028467009173</c:v>
                </c:pt>
                <c:pt idx="9">
                  <c:v>104.55560823336162</c:v>
                </c:pt>
                <c:pt idx="10">
                  <c:v>108.09154173531539</c:v>
                </c:pt>
                <c:pt idx="11">
                  <c:v>107.27231819668076</c:v>
                </c:pt>
                <c:pt idx="12">
                  <c:v>107.98272877650811</c:v>
                </c:pt>
                <c:pt idx="13">
                  <c:v>109.26208371965345</c:v>
                </c:pt>
                <c:pt idx="14">
                  <c:v>109.16389370369322</c:v>
                </c:pt>
                <c:pt idx="15">
                  <c:v>108.64838641078956</c:v>
                </c:pt>
                <c:pt idx="16">
                  <c:v>109.98156853656091</c:v>
                </c:pt>
                <c:pt idx="17">
                  <c:v>110.01779182302295</c:v>
                </c:pt>
                <c:pt idx="18">
                  <c:v>108.11592349594993</c:v>
                </c:pt>
                <c:pt idx="19">
                  <c:v>111.53930337076009</c:v>
                </c:pt>
                <c:pt idx="20">
                  <c:v>111.45599757452473</c:v>
                </c:pt>
                <c:pt idx="21">
                  <c:v>109.67895483255208</c:v>
                </c:pt>
                <c:pt idx="22">
                  <c:v>108.92311689299675</c:v>
                </c:pt>
                <c:pt idx="23">
                  <c:v>109.04656546004614</c:v>
                </c:pt>
                <c:pt idx="24">
                  <c:v>109.25771110084283</c:v>
                </c:pt>
                <c:pt idx="25">
                  <c:v>108.49501741327327</c:v>
                </c:pt>
                <c:pt idx="26">
                  <c:v>106.40239609536835</c:v>
                </c:pt>
                <c:pt idx="27">
                  <c:v>107.80372715117683</c:v>
                </c:pt>
                <c:pt idx="28">
                  <c:v>105.19853226261235</c:v>
                </c:pt>
                <c:pt idx="29">
                  <c:v>101.40889032493908</c:v>
                </c:pt>
                <c:pt idx="30">
                  <c:v>99.149195911053866</c:v>
                </c:pt>
                <c:pt idx="31">
                  <c:v>97.56212959129472</c:v>
                </c:pt>
                <c:pt idx="32">
                  <c:v>96.104567134327581</c:v>
                </c:pt>
                <c:pt idx="33">
                  <c:v>97.245531205827106</c:v>
                </c:pt>
                <c:pt idx="34">
                  <c:v>98.22780912511395</c:v>
                </c:pt>
                <c:pt idx="35">
                  <c:v>99.496929119988835</c:v>
                </c:pt>
                <c:pt idx="36">
                  <c:v>101.14559949515395</c:v>
                </c:pt>
                <c:pt idx="37">
                  <c:v>102.1532065016665</c:v>
                </c:pt>
                <c:pt idx="38">
                  <c:v>103.51925481310433</c:v>
                </c:pt>
                <c:pt idx="39">
                  <c:v>104.01119373966364</c:v>
                </c:pt>
                <c:pt idx="40">
                  <c:v>103.82012175542715</c:v>
                </c:pt>
                <c:pt idx="41">
                  <c:v>103.132525100395</c:v>
                </c:pt>
                <c:pt idx="42">
                  <c:v>100.56415525957698</c:v>
                </c:pt>
                <c:pt idx="43">
                  <c:v>102.41324207411454</c:v>
                </c:pt>
                <c:pt idx="44">
                  <c:v>102.80267353848835</c:v>
                </c:pt>
                <c:pt idx="45">
                  <c:v>103.16779322539149</c:v>
                </c:pt>
                <c:pt idx="46">
                  <c:v>102.03851130323217</c:v>
                </c:pt>
                <c:pt idx="47">
                  <c:v>104.25701286688178</c:v>
                </c:pt>
                <c:pt idx="48">
                  <c:v>105.13555828342257</c:v>
                </c:pt>
                <c:pt idx="49">
                  <c:v>104.81533426426459</c:v>
                </c:pt>
                <c:pt idx="50">
                  <c:v>105.16762970421185</c:v>
                </c:pt>
                <c:pt idx="51">
                  <c:v>103.20941389502875</c:v>
                </c:pt>
                <c:pt idx="52">
                  <c:v>103.5359334895612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5-439E-8CB5-BD8A4D206272}"/>
            </c:ext>
          </c:extLst>
        </c:ser>
        <c:ser>
          <c:idx val="2"/>
          <c:order val="1"/>
          <c:tx>
            <c:strRef>
              <c:f>CH!$G$52</c:f>
              <c:strCache>
                <c:ptCount val="1"/>
                <c:pt idx="0">
                  <c:v>Valore di mercato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CH!$C$58:$D$110</c:f>
              <c:strCache>
                <c:ptCount val="53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  <c:pt idx="51">
                  <c:v>2022:4</c:v>
                </c:pt>
                <c:pt idx="52">
                  <c:v>2023:1</c:v>
                </c:pt>
              </c:strCache>
            </c:strRef>
          </c:cat>
          <c:val>
            <c:numRef>
              <c:f>CH!$G$58:$G$110</c:f>
              <c:numCache>
                <c:formatCode>0.0</c:formatCode>
                <c:ptCount val="53"/>
                <c:pt idx="0">
                  <c:v>100</c:v>
                </c:pt>
                <c:pt idx="1">
                  <c:v>101.52863559247164</c:v>
                </c:pt>
                <c:pt idx="2">
                  <c:v>100.48903778644852</c:v>
                </c:pt>
                <c:pt idx="3">
                  <c:v>98.19184315298115</c:v>
                </c:pt>
                <c:pt idx="4">
                  <c:v>101.92921073882195</c:v>
                </c:pt>
                <c:pt idx="5">
                  <c:v>101.10614472713121</c:v>
                </c:pt>
                <c:pt idx="6">
                  <c:v>99.775117927055831</c:v>
                </c:pt>
                <c:pt idx="7">
                  <c:v>104.63079926924294</c:v>
                </c:pt>
                <c:pt idx="8">
                  <c:v>113.93432253137352</c:v>
                </c:pt>
                <c:pt idx="9">
                  <c:v>113.52652745161505</c:v>
                </c:pt>
                <c:pt idx="10">
                  <c:v>117.40688516665899</c:v>
                </c:pt>
                <c:pt idx="11">
                  <c:v>116.50715080302284</c:v>
                </c:pt>
                <c:pt idx="12">
                  <c:v>119.93641317031421</c:v>
                </c:pt>
                <c:pt idx="13">
                  <c:v>121.3339276676585</c:v>
                </c:pt>
                <c:pt idx="14">
                  <c:v>121.20578699029147</c:v>
                </c:pt>
                <c:pt idx="15">
                  <c:v>120.62168416094588</c:v>
                </c:pt>
                <c:pt idx="16">
                  <c:v>122.24231621063849</c:v>
                </c:pt>
                <c:pt idx="17">
                  <c:v>122.27434890676921</c:v>
                </c:pt>
                <c:pt idx="18">
                  <c:v>120.22116078621244</c:v>
                </c:pt>
                <c:pt idx="19">
                  <c:v>124.02318538614757</c:v>
                </c:pt>
                <c:pt idx="20">
                  <c:v>127.75052454262971</c:v>
                </c:pt>
                <c:pt idx="21">
                  <c:v>125.67162539827643</c:v>
                </c:pt>
                <c:pt idx="22">
                  <c:v>124.80286010016275</c:v>
                </c:pt>
                <c:pt idx="23">
                  <c:v>124.92744992179755</c:v>
                </c:pt>
                <c:pt idx="24">
                  <c:v>134.91108340046725</c:v>
                </c:pt>
                <c:pt idx="25">
                  <c:v>134.00766776011088</c:v>
                </c:pt>
                <c:pt idx="26">
                  <c:v>131.47938786425274</c:v>
                </c:pt>
                <c:pt idx="27">
                  <c:v>133.23463829614661</c:v>
                </c:pt>
                <c:pt idx="28">
                  <c:v>129.75468957772173</c:v>
                </c:pt>
                <c:pt idx="29">
                  <c:v>124.81559195857271</c:v>
                </c:pt>
                <c:pt idx="30">
                  <c:v>126.35026575755143</c:v>
                </c:pt>
                <c:pt idx="31">
                  <c:v>123.73995848172768</c:v>
                </c:pt>
                <c:pt idx="32">
                  <c:v>122.36123798935785</c:v>
                </c:pt>
                <c:pt idx="33">
                  <c:v>123.95728541332069</c:v>
                </c:pt>
                <c:pt idx="34">
                  <c:v>123.6961763911675</c:v>
                </c:pt>
                <c:pt idx="35">
                  <c:v>127.77621972993229</c:v>
                </c:pt>
                <c:pt idx="36">
                  <c:v>131.69917056873663</c:v>
                </c:pt>
                <c:pt idx="37">
                  <c:v>133.9183253782337</c:v>
                </c:pt>
                <c:pt idx="38">
                  <c:v>135.73281242730727</c:v>
                </c:pt>
                <c:pt idx="39">
                  <c:v>138.13134180103242</c:v>
                </c:pt>
                <c:pt idx="40">
                  <c:v>137.79900674389916</c:v>
                </c:pt>
                <c:pt idx="41">
                  <c:v>135.40334462313433</c:v>
                </c:pt>
                <c:pt idx="42">
                  <c:v>131.25273512747603</c:v>
                </c:pt>
                <c:pt idx="43">
                  <c:v>133.72569636849647</c:v>
                </c:pt>
                <c:pt idx="44">
                  <c:v>135.41793151775573</c:v>
                </c:pt>
                <c:pt idx="45">
                  <c:v>136.10384514742978</c:v>
                </c:pt>
                <c:pt idx="46">
                  <c:v>137.52248686489239</c:v>
                </c:pt>
                <c:pt idx="47">
                  <c:v>144.26994453828124</c:v>
                </c:pt>
                <c:pt idx="48">
                  <c:v>147.4158196670343</c:v>
                </c:pt>
                <c:pt idx="49">
                  <c:v>147.77262156203068</c:v>
                </c:pt>
                <c:pt idx="50">
                  <c:v>145.33251680979319</c:v>
                </c:pt>
                <c:pt idx="51">
                  <c:v>140.19196699415784</c:v>
                </c:pt>
                <c:pt idx="52">
                  <c:v>132.05444768654922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5-439E-8CB5-BD8A4D20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1920"/>
        <c:axId val="1"/>
      </c:lineChart>
      <c:catAx>
        <c:axId val="2315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8.6081369954731118E-2"/>
          <c:w val="0.87502579365079369"/>
          <c:h val="0.701396742280664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CH!$Q$56</c:f>
              <c:strCache>
                <c:ptCount val="1"/>
                <c:pt idx="0">
                  <c:v>Rendimento da cash-flow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CH!$K$59:$K$81</c:f>
              <c:strCach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2023*</c:v>
                </c:pt>
              </c:strCache>
            </c:strRef>
          </c:cat>
          <c:val>
            <c:numRef>
              <c:f>CH!$Q$59:$Q$81</c:f>
              <c:numCache>
                <c:formatCode>0.0%</c:formatCode>
                <c:ptCount val="23"/>
                <c:pt idx="0">
                  <c:v>5.4229378938938956E-2</c:v>
                </c:pt>
                <c:pt idx="1">
                  <c:v>5.0671867532190204E-2</c:v>
                </c:pt>
                <c:pt idx="2">
                  <c:v>5.0377013963005646E-2</c:v>
                </c:pt>
                <c:pt idx="3">
                  <c:v>4.9870438442699713E-2</c:v>
                </c:pt>
                <c:pt idx="4">
                  <c:v>4.805431625224707E-2</c:v>
                </c:pt>
                <c:pt idx="5">
                  <c:v>4.2782235680715645E-2</c:v>
                </c:pt>
                <c:pt idx="6">
                  <c:v>4.2834196300068822E-2</c:v>
                </c:pt>
                <c:pt idx="7">
                  <c:v>4.2256819141974128E-2</c:v>
                </c:pt>
                <c:pt idx="8">
                  <c:v>4.3401890866835442E-2</c:v>
                </c:pt>
                <c:pt idx="9">
                  <c:v>4.2962891207699389E-2</c:v>
                </c:pt>
                <c:pt idx="10">
                  <c:v>4.2064222729912962E-2</c:v>
                </c:pt>
                <c:pt idx="11">
                  <c:v>4.3558946891245828E-2</c:v>
                </c:pt>
                <c:pt idx="12">
                  <c:v>3.9446430450365208E-2</c:v>
                </c:pt>
                <c:pt idx="13">
                  <c:v>3.8064930082593582E-2</c:v>
                </c:pt>
                <c:pt idx="14">
                  <c:v>3.7560221750572054E-2</c:v>
                </c:pt>
                <c:pt idx="15">
                  <c:v>3.5890060546085831E-2</c:v>
                </c:pt>
                <c:pt idx="16">
                  <c:v>3.1704155279308366E-2</c:v>
                </c:pt>
                <c:pt idx="17">
                  <c:v>3.2362368029763368E-2</c:v>
                </c:pt>
                <c:pt idx="18">
                  <c:v>3.4927868177015077E-2</c:v>
                </c:pt>
                <c:pt idx="19">
                  <c:v>3.1956745312535041E-2</c:v>
                </c:pt>
                <c:pt idx="20">
                  <c:v>3.2275249229574983E-2</c:v>
                </c:pt>
                <c:pt idx="21">
                  <c:v>3.1894493978701144E-2</c:v>
                </c:pt>
                <c:pt idx="22">
                  <c:v>2.9984777510710783E-2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E-42BB-90A0-31BA0993FFC1}"/>
            </c:ext>
          </c:extLst>
        </c:ser>
        <c:ser>
          <c:idx val="1"/>
          <c:order val="1"/>
          <c:tx>
            <c:strRef>
              <c:f>CH!$S$56</c:f>
              <c:strCache>
                <c:ptCount val="1"/>
                <c:pt idx="0">
                  <c:v>Rendimento da variazione di valore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CH!$K$59:$K$81</c:f>
              <c:strCach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2023*</c:v>
                </c:pt>
              </c:strCache>
            </c:strRef>
          </c:cat>
          <c:val>
            <c:numRef>
              <c:f>CH!$S$59:$S$81</c:f>
              <c:numCache>
                <c:formatCode>0.0%</c:formatCode>
                <c:ptCount val="23"/>
                <c:pt idx="0">
                  <c:v>9.7927364697818625E-2</c:v>
                </c:pt>
                <c:pt idx="1">
                  <c:v>7.6846977811659833E-3</c:v>
                </c:pt>
                <c:pt idx="2">
                  <c:v>1.3310413455429203E-2</c:v>
                </c:pt>
                <c:pt idx="3">
                  <c:v>5.2369704326867474E-2</c:v>
                </c:pt>
                <c:pt idx="4">
                  <c:v>0.13209483979994086</c:v>
                </c:pt>
                <c:pt idx="5">
                  <c:v>1.9927419730345664E-2</c:v>
                </c:pt>
                <c:pt idx="6">
                  <c:v>2.3319881096894202E-2</c:v>
                </c:pt>
                <c:pt idx="7">
                  <c:v>6.6990712470557769E-3</c:v>
                </c:pt>
                <c:pt idx="8">
                  <c:v>2.0027060413439868E-2</c:v>
                </c:pt>
                <c:pt idx="9">
                  <c:v>2.3712028142612196E-2</c:v>
                </c:pt>
                <c:pt idx="10">
                  <c:v>1.7203194265721321E-2</c:v>
                </c:pt>
                <c:pt idx="11">
                  <c:v>0.13076472380067669</c:v>
                </c:pt>
                <c:pt idx="12">
                  <c:v>4.6222659709380359E-2</c:v>
                </c:pt>
                <c:pt idx="13">
                  <c:v>1.1447897535425966E-2</c:v>
                </c:pt>
                <c:pt idx="14">
                  <c:v>2.8760841889753232E-2</c:v>
                </c:pt>
                <c:pt idx="15">
                  <c:v>6.0055760190756889E-2</c:v>
                </c:pt>
                <c:pt idx="16">
                  <c:v>-5.0124877319521366E-2</c:v>
                </c:pt>
                <c:pt idx="17">
                  <c:v>-1.452815840190818E-2</c:v>
                </c:pt>
                <c:pt idx="18">
                  <c:v>8.4506944350469307E-2</c:v>
                </c:pt>
                <c:pt idx="19">
                  <c:v>-2.3917122283938514E-3</c:v>
                </c:pt>
                <c:pt idx="20">
                  <c:v>2.7614147528753862E-2</c:v>
                </c:pt>
                <c:pt idx="21">
                  <c:v>4.953432372360158E-2</c:v>
                </c:pt>
                <c:pt idx="22">
                  <c:v>-9.0530946105451676E-2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E-42BB-90A0-31BA0993F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CH!$T$57</c:f>
              <c:strCache>
                <c:ptCount val="1"/>
                <c:pt idx="0">
                  <c:v>Rendimento totale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CH!$K$59:$K$78</c:f>
              <c:numCache>
                <c:formatCode>@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CH!$U$59:$U$81</c:f>
              <c:numCache>
                <c:formatCode>0.0%</c:formatCode>
                <c:ptCount val="23"/>
                <c:pt idx="0">
                  <c:v>0.15215674363675757</c:v>
                </c:pt>
                <c:pt idx="1">
                  <c:v>5.8356565313356187E-2</c:v>
                </c:pt>
                <c:pt idx="2">
                  <c:v>6.3687427418434847E-2</c:v>
                </c:pt>
                <c:pt idx="3">
                  <c:v>0.10224014276956719</c:v>
                </c:pt>
                <c:pt idx="4">
                  <c:v>0.18014915605218793</c:v>
                </c:pt>
                <c:pt idx="5">
                  <c:v>6.2709655411061313E-2</c:v>
                </c:pt>
                <c:pt idx="6">
                  <c:v>6.6154077396963024E-2</c:v>
                </c:pt>
                <c:pt idx="7">
                  <c:v>4.8955890389029907E-2</c:v>
                </c:pt>
                <c:pt idx="8">
                  <c:v>6.3428951280275314E-2</c:v>
                </c:pt>
                <c:pt idx="9">
                  <c:v>6.6674919350311584E-2</c:v>
                </c:pt>
                <c:pt idx="10">
                  <c:v>5.9267416995634287E-2</c:v>
                </c:pt>
                <c:pt idx="11">
                  <c:v>0.17432367069192251</c:v>
                </c:pt>
                <c:pt idx="12">
                  <c:v>8.5669090159745567E-2</c:v>
                </c:pt>
                <c:pt idx="13">
                  <c:v>4.9512827618019548E-2</c:v>
                </c:pt>
                <c:pt idx="14">
                  <c:v>6.6321063640325278E-2</c:v>
                </c:pt>
                <c:pt idx="15">
                  <c:v>9.5945820736842713E-2</c:v>
                </c:pt>
                <c:pt idx="16">
                  <c:v>-1.8420722040213E-2</c:v>
                </c:pt>
                <c:pt idx="17">
                  <c:v>1.7834209627855188E-2</c:v>
                </c:pt>
                <c:pt idx="18">
                  <c:v>0.11943481252748439</c:v>
                </c:pt>
                <c:pt idx="19">
                  <c:v>2.9565033084141192E-2</c:v>
                </c:pt>
                <c:pt idx="20">
                  <c:v>5.9889396758328842E-2</c:v>
                </c:pt>
                <c:pt idx="21">
                  <c:v>8.142881770230273E-2</c:v>
                </c:pt>
                <c:pt idx="22">
                  <c:v>-6.0546168594740893E-2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BE-42BB-90A0-31BA0993F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7.1824422593379386E-2"/>
          <c:y val="0.88288752987762376"/>
          <c:w val="0.89037316878096928"/>
          <c:h val="7.8815706349361428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0229043309173E-2"/>
          <c:y val="7.2319189266441292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FPRE_REG!$E$52</c:f>
              <c:strCache>
                <c:ptCount val="1"/>
                <c:pt idx="0">
                  <c:v>Reddito netto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FPRE_REG!$C$58:$C$110</c:f>
              <c:strCache>
                <c:ptCount val="53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  <c:pt idx="51">
                  <c:v>2022:4</c:v>
                </c:pt>
                <c:pt idx="52">
                  <c:v>2023:1</c:v>
                </c:pt>
              </c:strCache>
            </c:strRef>
          </c:cat>
          <c:val>
            <c:numRef>
              <c:f>FPRE_REG!$E$58:$E$110</c:f>
              <c:numCache>
                <c:formatCode>0.0</c:formatCode>
                <c:ptCount val="53"/>
                <c:pt idx="0">
                  <c:v>100</c:v>
                </c:pt>
                <c:pt idx="1">
                  <c:v>101.17671496500424</c:v>
                </c:pt>
                <c:pt idx="2">
                  <c:v>100.14709085841973</c:v>
                </c:pt>
                <c:pt idx="3">
                  <c:v>98.839509958473442</c:v>
                </c:pt>
                <c:pt idx="4">
                  <c:v>103.32796501295046</c:v>
                </c:pt>
                <c:pt idx="5">
                  <c:v>104.35972792488128</c:v>
                </c:pt>
                <c:pt idx="6">
                  <c:v>103.83105656176365</c:v>
                </c:pt>
                <c:pt idx="7">
                  <c:v>109.64179047084288</c:v>
                </c:pt>
                <c:pt idx="8">
                  <c:v>111.15099005709752</c:v>
                </c:pt>
                <c:pt idx="9">
                  <c:v>108.87399559646431</c:v>
                </c:pt>
                <c:pt idx="10">
                  <c:v>109.47827134425614</c:v>
                </c:pt>
                <c:pt idx="11">
                  <c:v>109.10621468973623</c:v>
                </c:pt>
                <c:pt idx="12">
                  <c:v>109.18541096819422</c:v>
                </c:pt>
                <c:pt idx="13">
                  <c:v>111.0185126100565</c:v>
                </c:pt>
                <c:pt idx="14">
                  <c:v>110.71790097118117</c:v>
                </c:pt>
                <c:pt idx="15">
                  <c:v>109.50569754780503</c:v>
                </c:pt>
                <c:pt idx="16">
                  <c:v>110.00930085858668</c:v>
                </c:pt>
                <c:pt idx="17">
                  <c:v>109.73351643835929</c:v>
                </c:pt>
                <c:pt idx="18">
                  <c:v>108.24872874699579</c:v>
                </c:pt>
                <c:pt idx="19">
                  <c:v>111.46828504103445</c:v>
                </c:pt>
                <c:pt idx="20">
                  <c:v>112.44137177511722</c:v>
                </c:pt>
                <c:pt idx="21">
                  <c:v>108.91110850836409</c:v>
                </c:pt>
                <c:pt idx="22">
                  <c:v>106.83865928631978</c:v>
                </c:pt>
                <c:pt idx="23">
                  <c:v>106.82565131234087</c:v>
                </c:pt>
                <c:pt idx="24">
                  <c:v>107.4930452895276</c:v>
                </c:pt>
                <c:pt idx="25">
                  <c:v>108.81653701667078</c:v>
                </c:pt>
                <c:pt idx="26">
                  <c:v>108.96912237877278</c:v>
                </c:pt>
                <c:pt idx="27">
                  <c:v>111.56865865110959</c:v>
                </c:pt>
                <c:pt idx="28">
                  <c:v>109.35386008340377</c:v>
                </c:pt>
                <c:pt idx="29">
                  <c:v>103.39300163425814</c:v>
                </c:pt>
                <c:pt idx="30">
                  <c:v>101.34777704746696</c:v>
                </c:pt>
                <c:pt idx="31">
                  <c:v>98.774172475016428</c:v>
                </c:pt>
                <c:pt idx="32">
                  <c:v>97.263875996037157</c:v>
                </c:pt>
                <c:pt idx="33">
                  <c:v>99.014373003341532</c:v>
                </c:pt>
                <c:pt idx="34">
                  <c:v>100.57792437621275</c:v>
                </c:pt>
                <c:pt idx="35">
                  <c:v>102.1214234486584</c:v>
                </c:pt>
                <c:pt idx="36">
                  <c:v>104.26423157990244</c:v>
                </c:pt>
                <c:pt idx="37">
                  <c:v>104.32619756803545</c:v>
                </c:pt>
                <c:pt idx="38">
                  <c:v>105.57613724978995</c:v>
                </c:pt>
                <c:pt idx="39">
                  <c:v>105.86374699809161</c:v>
                </c:pt>
                <c:pt idx="40">
                  <c:v>105.80511346522748</c:v>
                </c:pt>
                <c:pt idx="41">
                  <c:v>103.83709927417317</c:v>
                </c:pt>
                <c:pt idx="42">
                  <c:v>101.13511759827082</c:v>
                </c:pt>
                <c:pt idx="43">
                  <c:v>101.68738405029325</c:v>
                </c:pt>
                <c:pt idx="44">
                  <c:v>101.47713339598633</c:v>
                </c:pt>
                <c:pt idx="45">
                  <c:v>102.09364422422854</c:v>
                </c:pt>
                <c:pt idx="46">
                  <c:v>101.18600964580232</c:v>
                </c:pt>
                <c:pt idx="47">
                  <c:v>103.91102352444378</c:v>
                </c:pt>
                <c:pt idx="48">
                  <c:v>104.54792074226425</c:v>
                </c:pt>
                <c:pt idx="49">
                  <c:v>105.04463296039528</c:v>
                </c:pt>
                <c:pt idx="50">
                  <c:v>107.21572154447358</c:v>
                </c:pt>
                <c:pt idx="51">
                  <c:v>106.05377955463433</c:v>
                </c:pt>
                <c:pt idx="52">
                  <c:v>105.54519943064719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5-43EC-A51F-2D8B0DBB93EA}"/>
            </c:ext>
          </c:extLst>
        </c:ser>
        <c:ser>
          <c:idx val="2"/>
          <c:order val="1"/>
          <c:tx>
            <c:strRef>
              <c:f>FPRE_REG!$G$52</c:f>
              <c:strCache>
                <c:ptCount val="1"/>
                <c:pt idx="0">
                  <c:v>Valore di mercato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FPRE_REG!$C$58:$C$110</c:f>
              <c:strCache>
                <c:ptCount val="53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  <c:pt idx="51">
                  <c:v>2022:4</c:v>
                </c:pt>
                <c:pt idx="52">
                  <c:v>2023:1</c:v>
                </c:pt>
              </c:strCache>
            </c:strRef>
          </c:cat>
          <c:val>
            <c:numRef>
              <c:f>FPRE_REG!$G$58:$G$110</c:f>
              <c:numCache>
                <c:formatCode>0.0</c:formatCode>
                <c:ptCount val="53"/>
                <c:pt idx="0">
                  <c:v>100</c:v>
                </c:pt>
                <c:pt idx="1">
                  <c:v>101.13687449001472</c:v>
                </c:pt>
                <c:pt idx="2">
                  <c:v>100.03793850034987</c:v>
                </c:pt>
                <c:pt idx="3">
                  <c:v>98.885601950465272</c:v>
                </c:pt>
                <c:pt idx="4">
                  <c:v>104.97772800525902</c:v>
                </c:pt>
                <c:pt idx="5">
                  <c:v>106.12409815866145</c:v>
                </c:pt>
                <c:pt idx="6">
                  <c:v>105.66514295132328</c:v>
                </c:pt>
                <c:pt idx="7">
                  <c:v>111.50626006784761</c:v>
                </c:pt>
                <c:pt idx="8">
                  <c:v>121.15466607952544</c:v>
                </c:pt>
                <c:pt idx="9">
                  <c:v>118.53211687486782</c:v>
                </c:pt>
                <c:pt idx="10">
                  <c:v>119.1122776432946</c:v>
                </c:pt>
                <c:pt idx="11">
                  <c:v>118.76240528398414</c:v>
                </c:pt>
                <c:pt idx="12">
                  <c:v>121.11620586622433</c:v>
                </c:pt>
                <c:pt idx="13">
                  <c:v>123.1658243447348</c:v>
                </c:pt>
                <c:pt idx="14">
                  <c:v>122.77311388437329</c:v>
                </c:pt>
                <c:pt idx="15">
                  <c:v>121.39028476150409</c:v>
                </c:pt>
                <c:pt idx="16">
                  <c:v>123.1023407011438</c:v>
                </c:pt>
                <c:pt idx="17">
                  <c:v>122.79431549526063</c:v>
                </c:pt>
                <c:pt idx="18">
                  <c:v>121.24171500099243</c:v>
                </c:pt>
                <c:pt idx="19">
                  <c:v>124.8340729002431</c:v>
                </c:pt>
                <c:pt idx="20">
                  <c:v>129.51506896505865</c:v>
                </c:pt>
                <c:pt idx="21">
                  <c:v>125.39623743093804</c:v>
                </c:pt>
                <c:pt idx="22">
                  <c:v>122.99105349367143</c:v>
                </c:pt>
                <c:pt idx="23">
                  <c:v>122.95629562850675</c:v>
                </c:pt>
                <c:pt idx="24">
                  <c:v>132.33642326217938</c:v>
                </c:pt>
                <c:pt idx="25">
                  <c:v>134.08093369475591</c:v>
                </c:pt>
                <c:pt idx="26">
                  <c:v>134.41696878988395</c:v>
                </c:pt>
                <c:pt idx="27">
                  <c:v>137.6377112978694</c:v>
                </c:pt>
                <c:pt idx="28">
                  <c:v>134.85884475762091</c:v>
                </c:pt>
                <c:pt idx="29">
                  <c:v>127.30812853537751</c:v>
                </c:pt>
                <c:pt idx="30">
                  <c:v>128.55372361993494</c:v>
                </c:pt>
                <c:pt idx="31">
                  <c:v>124.41628119614987</c:v>
                </c:pt>
                <c:pt idx="32">
                  <c:v>122.12539485780299</c:v>
                </c:pt>
                <c:pt idx="33">
                  <c:v>124.28216382292352</c:v>
                </c:pt>
                <c:pt idx="34">
                  <c:v>124.1792061334793</c:v>
                </c:pt>
                <c:pt idx="35">
                  <c:v>128.06632099449976</c:v>
                </c:pt>
                <c:pt idx="36">
                  <c:v>133.21576270345699</c:v>
                </c:pt>
                <c:pt idx="37">
                  <c:v>133.51868524410082</c:v>
                </c:pt>
                <c:pt idx="38">
                  <c:v>135.1098153680374</c:v>
                </c:pt>
                <c:pt idx="39">
                  <c:v>136.73072073506927</c:v>
                </c:pt>
                <c:pt idx="40">
                  <c:v>136.54377610797701</c:v>
                </c:pt>
                <c:pt idx="41">
                  <c:v>132.29140885510304</c:v>
                </c:pt>
                <c:pt idx="42">
                  <c:v>128.06800936077062</c:v>
                </c:pt>
                <c:pt idx="43">
                  <c:v>128.27637901538367</c:v>
                </c:pt>
                <c:pt idx="44">
                  <c:v>128.76863323094977</c:v>
                </c:pt>
                <c:pt idx="45">
                  <c:v>129.87503194734353</c:v>
                </c:pt>
                <c:pt idx="46">
                  <c:v>131.01808188897536</c:v>
                </c:pt>
                <c:pt idx="47">
                  <c:v>137.79877993753681</c:v>
                </c:pt>
                <c:pt idx="48">
                  <c:v>139.91362577200715</c:v>
                </c:pt>
                <c:pt idx="49">
                  <c:v>141.72639158401014</c:v>
                </c:pt>
                <c:pt idx="50">
                  <c:v>142.35050790180156</c:v>
                </c:pt>
                <c:pt idx="51">
                  <c:v>138.9876311424884</c:v>
                </c:pt>
                <c:pt idx="52">
                  <c:v>129.2242394081596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5-43EC-A51F-2D8B0DBB9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8.6081369954731118E-2"/>
          <c:w val="0.87502579365079369"/>
          <c:h val="0.701396742280664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FPRE_REG!$Q$56</c:f>
              <c:strCache>
                <c:ptCount val="1"/>
                <c:pt idx="0">
                  <c:v>Rendimento da cash-flow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FPRE_REG!$K$59:$K$81</c:f>
              <c:strCach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2023*</c:v>
                </c:pt>
              </c:strCache>
            </c:strRef>
          </c:cat>
          <c:val>
            <c:numRef>
              <c:f>FPRE_REG!$Q$59:$Q$81</c:f>
              <c:numCache>
                <c:formatCode>0.0%</c:formatCode>
                <c:ptCount val="23"/>
                <c:pt idx="0">
                  <c:v>5.5904558984071824E-2</c:v>
                </c:pt>
                <c:pt idx="1">
                  <c:v>5.1749251617761435E-2</c:v>
                </c:pt>
                <c:pt idx="2">
                  <c:v>5.2165539461778196E-2</c:v>
                </c:pt>
                <c:pt idx="3">
                  <c:v>5.283627899234189E-2</c:v>
                </c:pt>
                <c:pt idx="4">
                  <c:v>4.9391206100982035E-2</c:v>
                </c:pt>
                <c:pt idx="5">
                  <c:v>4.2900264424083692E-2</c:v>
                </c:pt>
                <c:pt idx="6">
                  <c:v>4.4037556274672561E-2</c:v>
                </c:pt>
                <c:pt idx="7">
                  <c:v>4.4007406386152796E-2</c:v>
                </c:pt>
                <c:pt idx="8">
                  <c:v>4.4189567785910946E-2</c:v>
                </c:pt>
                <c:pt idx="9">
                  <c:v>4.3912081235542536E-2</c:v>
                </c:pt>
                <c:pt idx="10">
                  <c:v>4.4776202597882384E-2</c:v>
                </c:pt>
                <c:pt idx="11">
                  <c:v>4.3631945572356057E-2</c:v>
                </c:pt>
                <c:pt idx="12">
                  <c:v>3.9371178044788659E-2</c:v>
                </c:pt>
                <c:pt idx="13">
                  <c:v>3.8405401066080383E-2</c:v>
                </c:pt>
                <c:pt idx="14">
                  <c:v>3.7763384220255158E-2</c:v>
                </c:pt>
                <c:pt idx="15">
                  <c:v>3.7130810369261497E-2</c:v>
                </c:pt>
                <c:pt idx="16">
                  <c:v>3.2757106907391101E-2</c:v>
                </c:pt>
                <c:pt idx="17">
                  <c:v>3.2957770548873888E-2</c:v>
                </c:pt>
                <c:pt idx="18">
                  <c:v>3.6274261559370975E-2</c:v>
                </c:pt>
                <c:pt idx="19">
                  <c:v>3.2781370053214548E-2</c:v>
                </c:pt>
                <c:pt idx="20">
                  <c:v>3.3326756256958107E-2</c:v>
                </c:pt>
                <c:pt idx="21">
                  <c:v>3.447820797657325E-2</c:v>
                </c:pt>
                <c:pt idx="22">
                  <c:v>3.2133408121097412E-2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3-42E1-B5C0-0A33CB115B90}"/>
            </c:ext>
          </c:extLst>
        </c:ser>
        <c:ser>
          <c:idx val="1"/>
          <c:order val="1"/>
          <c:tx>
            <c:strRef>
              <c:f>FPRE_REG!$S$56</c:f>
              <c:strCache>
                <c:ptCount val="1"/>
                <c:pt idx="0">
                  <c:v>Rendimento da variazione di valore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FPRE_REG!$K$59:$K$81</c:f>
              <c:strCach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2023*</c:v>
                </c:pt>
              </c:strCache>
            </c:strRef>
          </c:cat>
          <c:val>
            <c:numRef>
              <c:f>FPRE_REG!$S$59:$S$81</c:f>
              <c:numCache>
                <c:formatCode>0.0%</c:formatCode>
                <c:ptCount val="23"/>
                <c:pt idx="0">
                  <c:v>0.10854490685409032</c:v>
                </c:pt>
                <c:pt idx="1">
                  <c:v>7.0879358991639222E-3</c:v>
                </c:pt>
                <c:pt idx="2">
                  <c:v>2.8159491137745896E-2</c:v>
                </c:pt>
                <c:pt idx="3">
                  <c:v>9.6173232930258881E-2</c:v>
                </c:pt>
                <c:pt idx="4">
                  <c:v>0.14102557374982999</c:v>
                </c:pt>
                <c:pt idx="5">
                  <c:v>-6.4889566804349555E-4</c:v>
                </c:pt>
                <c:pt idx="6">
                  <c:v>3.1806792425334775E-2</c:v>
                </c:pt>
                <c:pt idx="7">
                  <c:v>3.1537924372351388E-2</c:v>
                </c:pt>
                <c:pt idx="8">
                  <c:v>1.7337619245335032E-2</c:v>
                </c:pt>
                <c:pt idx="9">
                  <c:v>2.5580820726281806E-2</c:v>
                </c:pt>
                <c:pt idx="10">
                  <c:v>7.1199902449775365E-2</c:v>
                </c:pt>
                <c:pt idx="11">
                  <c:v>0.11290088005389162</c:v>
                </c:pt>
                <c:pt idx="12">
                  <c:v>2.2380451555471394E-2</c:v>
                </c:pt>
                <c:pt idx="13">
                  <c:v>7.0817265186488652E-3</c:v>
                </c:pt>
                <c:pt idx="14">
                  <c:v>1.8369649244217488E-2</c:v>
                </c:pt>
                <c:pt idx="15">
                  <c:v>7.3831877335458443E-2</c:v>
                </c:pt>
                <c:pt idx="16">
                  <c:v>-4.0973155319415575E-2</c:v>
                </c:pt>
                <c:pt idx="17">
                  <c:v>-3.3042761006384647E-2</c:v>
                </c:pt>
                <c:pt idx="18">
                  <c:v>8.0675488484818425E-2</c:v>
                </c:pt>
                <c:pt idx="19">
                  <c:v>-2.4555248545517695E-2</c:v>
                </c:pt>
                <c:pt idx="20">
                  <c:v>3.9687992927253555E-3</c:v>
                </c:pt>
                <c:pt idx="21">
                  <c:v>6.8175253078899531E-2</c:v>
                </c:pt>
                <c:pt idx="22">
                  <c:v>-8.2156238958233915E-2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3-42E1-B5C0-0A33CB11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FPRE_REG!$T$57</c:f>
              <c:strCache>
                <c:ptCount val="1"/>
                <c:pt idx="0">
                  <c:v>Rendimento totale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CH!$K$59:$K$77</c:f>
              <c:numCache>
                <c:formatCode>@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FPRE_REG!$U$59:$U$81</c:f>
              <c:numCache>
                <c:formatCode>0.0%</c:formatCode>
                <c:ptCount val="23"/>
                <c:pt idx="0">
                  <c:v>0.16444946583816214</c:v>
                </c:pt>
                <c:pt idx="1">
                  <c:v>5.8837187516925356E-2</c:v>
                </c:pt>
                <c:pt idx="2">
                  <c:v>8.0325030599524089E-2</c:v>
                </c:pt>
                <c:pt idx="3">
                  <c:v>0.14900951192260076</c:v>
                </c:pt>
                <c:pt idx="4">
                  <c:v>0.19041677985081201</c:v>
                </c:pt>
                <c:pt idx="5">
                  <c:v>4.22513687560402E-2</c:v>
                </c:pt>
                <c:pt idx="6">
                  <c:v>7.5844348700007336E-2</c:v>
                </c:pt>
                <c:pt idx="7">
                  <c:v>7.5545330758504184E-2</c:v>
                </c:pt>
                <c:pt idx="8">
                  <c:v>6.1527187031245975E-2</c:v>
                </c:pt>
                <c:pt idx="9">
                  <c:v>6.9492901961824338E-2</c:v>
                </c:pt>
                <c:pt idx="10">
                  <c:v>0.11597610504765775</c:v>
                </c:pt>
                <c:pt idx="11">
                  <c:v>0.15653282562624768</c:v>
                </c:pt>
                <c:pt idx="12">
                  <c:v>6.1751629600260052E-2</c:v>
                </c:pt>
                <c:pt idx="13">
                  <c:v>4.5487127584729246E-2</c:v>
                </c:pt>
                <c:pt idx="14">
                  <c:v>5.6133033464472647E-2</c:v>
                </c:pt>
                <c:pt idx="15">
                  <c:v>0.11096268770471994</c:v>
                </c:pt>
                <c:pt idx="16">
                  <c:v>-8.2160484120244737E-3</c:v>
                </c:pt>
                <c:pt idx="17">
                  <c:v>-8.499045751075851E-5</c:v>
                </c:pt>
                <c:pt idx="18">
                  <c:v>0.11694975004418939</c:v>
                </c:pt>
                <c:pt idx="19">
                  <c:v>8.2261215076968527E-3</c:v>
                </c:pt>
                <c:pt idx="20">
                  <c:v>3.729555554968346E-2</c:v>
                </c:pt>
                <c:pt idx="21">
                  <c:v>0.10265346105547278</c:v>
                </c:pt>
                <c:pt idx="22">
                  <c:v>-5.0022830837136503E-2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3-42E1-B5C0-0A33CB11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6.9670410746314221E-2"/>
          <c:y val="0.88950456875272721"/>
          <c:w val="0.89037316878096928"/>
          <c:h val="4.9039031411396171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Kt!$D$52</c:f>
              <c:strCache>
                <c:ptCount val="1"/>
                <c:pt idx="0">
                  <c:v>Reddito netto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Kt!$C$59:$C$111</c:f>
              <c:strCache>
                <c:ptCount val="53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  <c:pt idx="51">
                  <c:v>2022:4</c:v>
                </c:pt>
                <c:pt idx="52">
                  <c:v>2023:1</c:v>
                </c:pt>
              </c:strCache>
            </c:strRef>
          </c:cat>
          <c:val>
            <c:numRef>
              <c:f>Kt!$E$59:$E$111</c:f>
              <c:numCache>
                <c:formatCode>0.0</c:formatCode>
                <c:ptCount val="53"/>
                <c:pt idx="0">
                  <c:v>100</c:v>
                </c:pt>
                <c:pt idx="1">
                  <c:v>100.99657893457207</c:v>
                </c:pt>
                <c:pt idx="2">
                  <c:v>100.32593639176093</c:v>
                </c:pt>
                <c:pt idx="3">
                  <c:v>99.643230480277495</c:v>
                </c:pt>
                <c:pt idx="4">
                  <c:v>98.986241793080197</c:v>
                </c:pt>
                <c:pt idx="5">
                  <c:v>98.990256684155895</c:v>
                </c:pt>
                <c:pt idx="6">
                  <c:v>100.61196413536264</c:v>
                </c:pt>
                <c:pt idx="7">
                  <c:v>102.79113370590761</c:v>
                </c:pt>
                <c:pt idx="8">
                  <c:v>105.19252099445303</c:v>
                </c:pt>
                <c:pt idx="9">
                  <c:v>105.86828060794723</c:v>
                </c:pt>
                <c:pt idx="10">
                  <c:v>105.71782334400611</c:v>
                </c:pt>
                <c:pt idx="11">
                  <c:v>106.09086796021433</c:v>
                </c:pt>
                <c:pt idx="12">
                  <c:v>106.57507693621547</c:v>
                </c:pt>
                <c:pt idx="13">
                  <c:v>107.70807791653903</c:v>
                </c:pt>
                <c:pt idx="14">
                  <c:v>108.30011900125844</c:v>
                </c:pt>
                <c:pt idx="15">
                  <c:v>108.5836429479449</c:v>
                </c:pt>
                <c:pt idx="16">
                  <c:v>108.41470961380969</c:v>
                </c:pt>
                <c:pt idx="17">
                  <c:v>107.49880000600449</c:v>
                </c:pt>
                <c:pt idx="18">
                  <c:v>107.45325834224144</c:v>
                </c:pt>
                <c:pt idx="19">
                  <c:v>107.79991833602031</c:v>
                </c:pt>
                <c:pt idx="20">
                  <c:v>108.26899123151073</c:v>
                </c:pt>
                <c:pt idx="21">
                  <c:v>107.02838123918589</c:v>
                </c:pt>
                <c:pt idx="22">
                  <c:v>105.59592161770945</c:v>
                </c:pt>
                <c:pt idx="23">
                  <c:v>105.52821779357612</c:v>
                </c:pt>
                <c:pt idx="24">
                  <c:v>106.1593590241971</c:v>
                </c:pt>
                <c:pt idx="25">
                  <c:v>106.21613709528674</c:v>
                </c:pt>
                <c:pt idx="26">
                  <c:v>106.48783705432218</c:v>
                </c:pt>
                <c:pt idx="27">
                  <c:v>105.72271887887545</c:v>
                </c:pt>
                <c:pt idx="28">
                  <c:v>103.94906224667625</c:v>
                </c:pt>
                <c:pt idx="29">
                  <c:v>100.70980116258811</c:v>
                </c:pt>
                <c:pt idx="30">
                  <c:v>97.569328862582168</c:v>
                </c:pt>
                <c:pt idx="31">
                  <c:v>95.478172412563424</c:v>
                </c:pt>
                <c:pt idx="32">
                  <c:v>94.674588501441406</c:v>
                </c:pt>
                <c:pt idx="33">
                  <c:v>95.172822121090732</c:v>
                </c:pt>
                <c:pt idx="34">
                  <c:v>96.616926332756108</c:v>
                </c:pt>
                <c:pt idx="35">
                  <c:v>98.094906186207709</c:v>
                </c:pt>
                <c:pt idx="36">
                  <c:v>99.852973459101193</c:v>
                </c:pt>
                <c:pt idx="37">
                  <c:v>101.5428158458141</c:v>
                </c:pt>
                <c:pt idx="38">
                  <c:v>103.25349461962317</c:v>
                </c:pt>
                <c:pt idx="39">
                  <c:v>104.22907398260229</c:v>
                </c:pt>
                <c:pt idx="40">
                  <c:v>104.24322755325589</c:v>
                </c:pt>
                <c:pt idx="41">
                  <c:v>102.61285459076657</c:v>
                </c:pt>
                <c:pt idx="42">
                  <c:v>101.38524212087253</c:v>
                </c:pt>
                <c:pt idx="43">
                  <c:v>101.1465011693417</c:v>
                </c:pt>
                <c:pt idx="44">
                  <c:v>102.23183839061626</c:v>
                </c:pt>
                <c:pt idx="45">
                  <c:v>102.60908493808391</c:v>
                </c:pt>
                <c:pt idx="46">
                  <c:v>103.54459968441745</c:v>
                </c:pt>
                <c:pt idx="47">
                  <c:v>104.75121369172017</c:v>
                </c:pt>
                <c:pt idx="48">
                  <c:v>106.33819636254599</c:v>
                </c:pt>
                <c:pt idx="49">
                  <c:v>107.67083796494988</c:v>
                </c:pt>
                <c:pt idx="50">
                  <c:v>107.74016649025968</c:v>
                </c:pt>
                <c:pt idx="51">
                  <c:v>107.28382775312764</c:v>
                </c:pt>
                <c:pt idx="52">
                  <c:v>105.67951039418767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4-4D8A-BE89-D7F8E74CDBE8}"/>
            </c:ext>
          </c:extLst>
        </c:ser>
        <c:ser>
          <c:idx val="2"/>
          <c:order val="1"/>
          <c:tx>
            <c:strRef>
              <c:f>Kt!$F$52</c:f>
              <c:strCache>
                <c:ptCount val="1"/>
                <c:pt idx="0">
                  <c:v>Valore di mercato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Kt!$C$59:$C$111</c:f>
              <c:strCache>
                <c:ptCount val="53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  <c:pt idx="51">
                  <c:v>2022:4</c:v>
                </c:pt>
                <c:pt idx="52">
                  <c:v>2023:1</c:v>
                </c:pt>
              </c:strCache>
            </c:strRef>
          </c:cat>
          <c:val>
            <c:numRef>
              <c:f>Kt!$G$59:$G$111</c:f>
              <c:numCache>
                <c:formatCode>0.0</c:formatCode>
                <c:ptCount val="53"/>
                <c:pt idx="0">
                  <c:v>100</c:v>
                </c:pt>
                <c:pt idx="1">
                  <c:v>100.98900405820864</c:v>
                </c:pt>
                <c:pt idx="2">
                  <c:v>100.30544919276764</c:v>
                </c:pt>
                <c:pt idx="3">
                  <c:v>100.04357403083208</c:v>
                </c:pt>
                <c:pt idx="4">
                  <c:v>99.815373894015309</c:v>
                </c:pt>
                <c:pt idx="5">
                  <c:v>100.25961020708911</c:v>
                </c:pt>
                <c:pt idx="6">
                  <c:v>101.91733348914489</c:v>
                </c:pt>
                <c:pt idx="7">
                  <c:v>106.78781333872884</c:v>
                </c:pt>
                <c:pt idx="8">
                  <c:v>111.84175360943925</c:v>
                </c:pt>
                <c:pt idx="9">
                  <c:v>115.16815059534251</c:v>
                </c:pt>
                <c:pt idx="10">
                  <c:v>114.97147815752869</c:v>
                </c:pt>
                <c:pt idx="11">
                  <c:v>116.55799924080047</c:v>
                </c:pt>
                <c:pt idx="12">
                  <c:v>118.2997460538748</c:v>
                </c:pt>
                <c:pt idx="13">
                  <c:v>120.77452126999852</c:v>
                </c:pt>
                <c:pt idx="14">
                  <c:v>121.44596825032568</c:v>
                </c:pt>
                <c:pt idx="15">
                  <c:v>122.22265566768006</c:v>
                </c:pt>
                <c:pt idx="16">
                  <c:v>122.47099546415859</c:v>
                </c:pt>
                <c:pt idx="17">
                  <c:v>121.88515260690671</c:v>
                </c:pt>
                <c:pt idx="18">
                  <c:v>121.82874655482287</c:v>
                </c:pt>
                <c:pt idx="19">
                  <c:v>123.27239036745243</c:v>
                </c:pt>
                <c:pt idx="20">
                  <c:v>124.82222870237456</c:v>
                </c:pt>
                <c:pt idx="21">
                  <c:v>124.42092156586334</c:v>
                </c:pt>
                <c:pt idx="22">
                  <c:v>122.7494764829741</c:v>
                </c:pt>
                <c:pt idx="23">
                  <c:v>125.30324399585386</c:v>
                </c:pt>
                <c:pt idx="24">
                  <c:v>128.69482818485872</c:v>
                </c:pt>
                <c:pt idx="25">
                  <c:v>131.38015507240365</c:v>
                </c:pt>
                <c:pt idx="26">
                  <c:v>131.71483332633943</c:v>
                </c:pt>
                <c:pt idx="27">
                  <c:v>130.71047519566707</c:v>
                </c:pt>
                <c:pt idx="28">
                  <c:v>128.42873147553027</c:v>
                </c:pt>
                <c:pt idx="29">
                  <c:v>125.02930125902431</c:v>
                </c:pt>
                <c:pt idx="30">
                  <c:v>121.66036337253074</c:v>
                </c:pt>
                <c:pt idx="31">
                  <c:v>119.79170713554701</c:v>
                </c:pt>
                <c:pt idx="32">
                  <c:v>118.9347613662937</c:v>
                </c:pt>
                <c:pt idx="33">
                  <c:v>119.03533668087583</c:v>
                </c:pt>
                <c:pt idx="34">
                  <c:v>120.64382959135855</c:v>
                </c:pt>
                <c:pt idx="35">
                  <c:v>122.6330117150663</c:v>
                </c:pt>
                <c:pt idx="36">
                  <c:v>125.72595344291237</c:v>
                </c:pt>
                <c:pt idx="37">
                  <c:v>128.2299660923554</c:v>
                </c:pt>
                <c:pt idx="38">
                  <c:v>130.69438614280074</c:v>
                </c:pt>
                <c:pt idx="39">
                  <c:v>132.23526890744702</c:v>
                </c:pt>
                <c:pt idx="40">
                  <c:v>131.65349550943543</c:v>
                </c:pt>
                <c:pt idx="41">
                  <c:v>128.26422841343756</c:v>
                </c:pt>
                <c:pt idx="42">
                  <c:v>125.14292850457304</c:v>
                </c:pt>
                <c:pt idx="43">
                  <c:v>124.33607222241396</c:v>
                </c:pt>
                <c:pt idx="44">
                  <c:v>125.55497584707176</c:v>
                </c:pt>
                <c:pt idx="45">
                  <c:v>126.66568749060605</c:v>
                </c:pt>
                <c:pt idx="46">
                  <c:v>129.26011729813592</c:v>
                </c:pt>
                <c:pt idx="47">
                  <c:v>132.57469074727388</c:v>
                </c:pt>
                <c:pt idx="48">
                  <c:v>136.39617018453939</c:v>
                </c:pt>
                <c:pt idx="49">
                  <c:v>138.34036634554937</c:v>
                </c:pt>
                <c:pt idx="50">
                  <c:v>137.79253391744894</c:v>
                </c:pt>
                <c:pt idx="51">
                  <c:v>132.79994186540512</c:v>
                </c:pt>
                <c:pt idx="52">
                  <c:v>123.73994637796014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4-4D8A-BE89-D7F8E74C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6.9538826257139696E-2"/>
          <c:w val="0.87502579365079369"/>
          <c:h val="0.71793933946842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Kt!$Q$57</c:f>
              <c:strCache>
                <c:ptCount val="1"/>
                <c:pt idx="0">
                  <c:v>Rendimento da cash-flow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Kt!$K$60:$K$82</c:f>
              <c:strCach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2023*</c:v>
                </c:pt>
              </c:strCache>
            </c:strRef>
          </c:cat>
          <c:val>
            <c:numRef>
              <c:f>Kt!$Q$60:$Q$82</c:f>
              <c:numCache>
                <c:formatCode>0.0%</c:formatCode>
                <c:ptCount val="23"/>
                <c:pt idx="0">
                  <c:v>5.7772614477407044E-2</c:v>
                </c:pt>
                <c:pt idx="1">
                  <c:v>5.3520209015511286E-2</c:v>
                </c:pt>
                <c:pt idx="2">
                  <c:v>5.3954334974121776E-2</c:v>
                </c:pt>
                <c:pt idx="3">
                  <c:v>5.4066605642576177E-2</c:v>
                </c:pt>
                <c:pt idx="4">
                  <c:v>5.0955271412071595E-2</c:v>
                </c:pt>
                <c:pt idx="5">
                  <c:v>4.5513658810392155E-2</c:v>
                </c:pt>
                <c:pt idx="6">
                  <c:v>4.5445252925329215E-2</c:v>
                </c:pt>
                <c:pt idx="7">
                  <c:v>4.5572887381407787E-2</c:v>
                </c:pt>
                <c:pt idx="8">
                  <c:v>4.6805158267443761E-2</c:v>
                </c:pt>
                <c:pt idx="9">
                  <c:v>4.5849560051501287E-2</c:v>
                </c:pt>
                <c:pt idx="10">
                  <c:v>4.4517736746875786E-2</c:v>
                </c:pt>
                <c:pt idx="11">
                  <c:v>4.61258850660477E-2</c:v>
                </c:pt>
                <c:pt idx="12">
                  <c:v>4.1628209556695703E-2</c:v>
                </c:pt>
                <c:pt idx="13">
                  <c:v>3.964651299043883E-2</c:v>
                </c:pt>
                <c:pt idx="14">
                  <c:v>3.8746914443626754E-2</c:v>
                </c:pt>
                <c:pt idx="15">
                  <c:v>3.8183910662538581E-2</c:v>
                </c:pt>
                <c:pt idx="16">
                  <c:v>3.3550260149322546E-2</c:v>
                </c:pt>
                <c:pt idx="17">
                  <c:v>3.441503464592395E-2</c:v>
                </c:pt>
                <c:pt idx="18">
                  <c:v>3.8613258317541005E-2</c:v>
                </c:pt>
                <c:pt idx="19">
                  <c:v>3.5329931275343389E-2</c:v>
                </c:pt>
                <c:pt idx="20">
                  <c:v>3.6420976902360271E-2</c:v>
                </c:pt>
                <c:pt idx="21">
                  <c:v>3.7771310207519428E-2</c:v>
                </c:pt>
                <c:pt idx="22">
                  <c:v>3.4381013921427034E-2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AF-4CB6-8505-6F42BE1F3227}"/>
            </c:ext>
          </c:extLst>
        </c:ser>
        <c:ser>
          <c:idx val="1"/>
          <c:order val="1"/>
          <c:tx>
            <c:strRef>
              <c:f>Kt!$S$57</c:f>
              <c:strCache>
                <c:ptCount val="1"/>
                <c:pt idx="0">
                  <c:v>Rendimento da variazione di valore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Kt!$K$60:$K$82</c:f>
              <c:strCach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2023*</c:v>
                </c:pt>
              </c:strCache>
            </c:strRef>
          </c:cat>
          <c:val>
            <c:numRef>
              <c:f>Kt!$S$60:$S$82</c:f>
              <c:numCache>
                <c:formatCode>0.0%</c:formatCode>
                <c:ptCount val="23"/>
                <c:pt idx="0">
                  <c:v>0.10530333675593147</c:v>
                </c:pt>
                <c:pt idx="1">
                  <c:v>6.604503238385951E-3</c:v>
                </c:pt>
                <c:pt idx="2">
                  <c:v>2.724127760221844E-2</c:v>
                </c:pt>
                <c:pt idx="3">
                  <c:v>7.9050246985181483E-2</c:v>
                </c:pt>
                <c:pt idx="4">
                  <c:v>0.12827974256988445</c:v>
                </c:pt>
                <c:pt idx="5">
                  <c:v>2.0819630815795118E-2</c:v>
                </c:pt>
                <c:pt idx="6">
                  <c:v>2.0320611241421947E-2</c:v>
                </c:pt>
                <c:pt idx="7">
                  <c:v>2.3509609464433458E-2</c:v>
                </c:pt>
                <c:pt idx="8">
                  <c:v>3.7481150105280393E-2</c:v>
                </c:pt>
                <c:pt idx="9">
                  <c:v>2.9889130355343817E-2</c:v>
                </c:pt>
                <c:pt idx="10">
                  <c:v>1.3303804562265188E-2</c:v>
                </c:pt>
                <c:pt idx="11">
                  <c:v>0.12882333065182375</c:v>
                </c:pt>
                <c:pt idx="12">
                  <c:v>5.0254202087953594E-2</c:v>
                </c:pt>
                <c:pt idx="13">
                  <c:v>1.0981331370759094E-2</c:v>
                </c:pt>
                <c:pt idx="14">
                  <c:v>1.3470373375360677E-2</c:v>
                </c:pt>
                <c:pt idx="15">
                  <c:v>6.2617016271785439E-2</c:v>
                </c:pt>
                <c:pt idx="16">
                  <c:v>-5.7907994445945701E-2</c:v>
                </c:pt>
                <c:pt idx="17">
                  <c:v>-3.1598436934688848E-2</c:v>
                </c:pt>
                <c:pt idx="18">
                  <c:v>8.2401269242311281E-2</c:v>
                </c:pt>
                <c:pt idx="19">
                  <c:v>-1.862758762292516E-2</c:v>
                </c:pt>
                <c:pt idx="20">
                  <c:v>8.730344705548055E-3</c:v>
                </c:pt>
                <c:pt idx="21">
                  <c:v>7.2343644489702638E-2</c:v>
                </c:pt>
                <c:pt idx="22">
                  <c:v>-0.10098229464840927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AF-4CB6-8505-6F42BE1F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Kt!$T$58</c:f>
              <c:strCache>
                <c:ptCount val="1"/>
                <c:pt idx="0">
                  <c:v>Rendimento totale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CH!$K$59:$K$77</c:f>
              <c:numCache>
                <c:formatCode>@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Kt!$U$60:$U$82</c:f>
              <c:numCache>
                <c:formatCode>0.0%</c:formatCode>
                <c:ptCount val="23"/>
                <c:pt idx="0">
                  <c:v>0.16307595123333851</c:v>
                </c:pt>
                <c:pt idx="1">
                  <c:v>6.0124712253897233E-2</c:v>
                </c:pt>
                <c:pt idx="2">
                  <c:v>8.1195612576340212E-2</c:v>
                </c:pt>
                <c:pt idx="3">
                  <c:v>0.13311685262775766</c:v>
                </c:pt>
                <c:pt idx="4">
                  <c:v>0.17923501398195604</c:v>
                </c:pt>
                <c:pt idx="5">
                  <c:v>6.6333289626187272E-2</c:v>
                </c:pt>
                <c:pt idx="6">
                  <c:v>6.5765864166751162E-2</c:v>
                </c:pt>
                <c:pt idx="7">
                  <c:v>6.9082496845841251E-2</c:v>
                </c:pt>
                <c:pt idx="8">
                  <c:v>8.4286308372724161E-2</c:v>
                </c:pt>
                <c:pt idx="9">
                  <c:v>7.5738690406845111E-2</c:v>
                </c:pt>
                <c:pt idx="10">
                  <c:v>5.7821541309140974E-2</c:v>
                </c:pt>
                <c:pt idx="11">
                  <c:v>0.17494921571787145</c:v>
                </c:pt>
                <c:pt idx="12">
                  <c:v>9.1882411644649303E-2</c:v>
                </c:pt>
                <c:pt idx="13">
                  <c:v>5.0627844361197924E-2</c:v>
                </c:pt>
                <c:pt idx="14">
                  <c:v>5.2217287818987435E-2</c:v>
                </c:pt>
                <c:pt idx="15">
                  <c:v>0.10080092693432402</c:v>
                </c:pt>
                <c:pt idx="16">
                  <c:v>-2.4357734296623156E-2</c:v>
                </c:pt>
                <c:pt idx="17">
                  <c:v>2.8165977112351026E-3</c:v>
                </c:pt>
                <c:pt idx="18">
                  <c:v>0.12101452755985229</c:v>
                </c:pt>
                <c:pt idx="19">
                  <c:v>1.6702343652418229E-2</c:v>
                </c:pt>
                <c:pt idx="20">
                  <c:v>4.5151321607908329E-2</c:v>
                </c:pt>
                <c:pt idx="21">
                  <c:v>0.11011495469722207</c:v>
                </c:pt>
                <c:pt idx="22">
                  <c:v>-6.6601280726982237E-2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AF-4CB6-8505-6F42BE1F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6.9670410746314221E-2"/>
          <c:y val="0.88950456875272721"/>
          <c:w val="0.89037316878096928"/>
          <c:h val="4.9039031411396171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trlProps/ctrlProp1.xml><?xml version="1.0" encoding="utf-8"?>
<formControlPr xmlns="http://schemas.microsoft.com/office/spreadsheetml/2009/9/main" objectType="Drop" dropStyle="combo" dx="22" fmlaLink="hi!$C$28" fmlaRange="hi!$B$28:$B$31" sel="3" val="0"/>
</file>

<file path=xl/ctrlProps/ctrlProp2.xml><?xml version="1.0" encoding="utf-8"?>
<formControlPr xmlns="http://schemas.microsoft.com/office/spreadsheetml/2009/9/main" objectType="Drop" dropLines="3" dropStyle="combo" dx="22" fmlaLink="hi!$C$33" fmlaRange="hi!$B$34:$B$36" sel="1" val="0"/>
</file>

<file path=xl/ctrlProps/ctrlProp3.xml><?xml version="1.0" encoding="utf-8"?>
<formControlPr xmlns="http://schemas.microsoft.com/office/spreadsheetml/2009/9/main" objectType="Drop" dropStyle="combo" dx="22" fmlaLink="hi!$C$62" fmlaRange="hi!$B$66:$B$73" sel="1" val="0"/>
</file>

<file path=xl/ctrlProps/ctrlProp4.xml><?xml version="1.0" encoding="utf-8"?>
<formControlPr xmlns="http://schemas.microsoft.com/office/spreadsheetml/2009/9/main" objectType="Drop" dropLines="5" dropStyle="combo" dx="22" fmlaLink="hi!$C$33" fmlaRange="hi!$B$34:$B$36" sel="1" val="0"/>
</file>

<file path=xl/ctrlProps/ctrlProp5.xml><?xml version="1.0" encoding="utf-8"?>
<formControlPr xmlns="http://schemas.microsoft.com/office/spreadsheetml/2009/9/main" objectType="Drop" dropLines="26" dropStyle="combo" dx="22" fmlaLink="hi!$C$77" fmlaRange="hi!$B$80:$B$105" sel="22" val="0"/>
</file>

<file path=xl/ctrlProps/ctrlProp6.xml><?xml version="1.0" encoding="utf-8"?>
<formControlPr xmlns="http://schemas.microsoft.com/office/spreadsheetml/2009/9/main" objectType="Drop" dropLines="3" dropStyle="combo" dx="22" fmlaLink="hi!$C$33" fmlaRange="hi!$B$34:$B$36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5" name="Picture 4" descr="FPRE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66675</xdr:rowOff>
        </xdr:from>
        <xdr:to>
          <xdr:col>18</xdr:col>
          <xdr:colOff>1181100</xdr:colOff>
          <xdr:row>15</xdr:row>
          <xdr:rowOff>76200</xdr:rowOff>
        </xdr:to>
        <xdr:sp macro="" textlink="">
          <xdr:nvSpPr>
            <xdr:cNvPr id="2270" name="Drop Down 219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7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E547228-1569-42A9-8FB7-867974C6312C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Vaud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(1. trim.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0.29779</cdr:x>
      <cdr:y>0.00579</cdr:y>
    </cdr:from>
    <cdr:to>
      <cdr:x>0.71165</cdr:x>
      <cdr:y>0.08265</cdr:y>
    </cdr:to>
    <cdr:sp macro="" textlink="hi!$D$77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0318D908-D7A3-4A40-A58A-BF92FEC559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5775" y="22225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A2C463F6-7AEE-4B1D-9DED-D54E3B51A554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Vaud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7499139" name="Drop Down 3" hidden="1">
              <a:extLst>
                <a:ext uri="{63B3BB69-23CF-44E3-9099-C40C66FF867C}">
                  <a14:compatExt spid="_x0000_s17499139"/>
                </a:ext>
                <a:ext uri="{FF2B5EF4-FFF2-40B4-BE49-F238E27FC236}">
                  <a16:creationId xmlns:a16="http://schemas.microsoft.com/office/drawing/2014/main" id="{00000000-0008-0000-0100-0000030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11" name="Picture 4" descr="FPRE log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11</xdr:col>
      <xdr:colOff>9525</xdr:colOff>
      <xdr:row>33</xdr:row>
      <xdr:rowOff>95250</xdr:rowOff>
    </xdr:to>
    <xdr:grpSp>
      <xdr:nvGrpSpPr>
        <xdr:cNvPr id="16" name="Gruppieren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952500" y="2514600"/>
          <a:ext cx="6000750" cy="3933825"/>
          <a:chOff x="6324600" y="1495425"/>
          <a:chExt cx="6153150" cy="3886200"/>
        </a:xfrm>
      </xdr:grpSpPr>
      <xdr:graphicFrame macro="">
        <xdr:nvGraphicFramePr>
          <xdr:cNvPr id="17" name="Chart 3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6607734" y="4800601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1992454A-3A9F-4665-82C5-964211F72668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 bwMode="auto">
        <a:xfrm>
          <a:off x="896470" y="6389595"/>
          <a:ext cx="732277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 bwMode="auto">
        <a:xfrm>
          <a:off x="7743825" y="5953124"/>
          <a:ext cx="8001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19049</xdr:colOff>
      <xdr:row>13</xdr:row>
      <xdr:rowOff>9524</xdr:rowOff>
    </xdr:from>
    <xdr:to>
      <xdr:col>20</xdr:col>
      <xdr:colOff>581024</xdr:colOff>
      <xdr:row>32</xdr:row>
      <xdr:rowOff>190499</xdr:rowOff>
    </xdr:to>
    <xdr:graphicFrame macro="">
      <xdr:nvGraphicFramePr>
        <xdr:cNvPr id="13" name="Diagramm 7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8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5227" y="17571"/>
          <a:ext cx="2164673" cy="294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887149F-2A2D-41EB-90E0-675858F234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Svizzera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(1. trim.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0.29354</cdr:x>
      <cdr:y>0.01973</cdr:y>
    </cdr:from>
    <cdr:to>
      <cdr:x>0.70509</cdr:x>
      <cdr:y>0.09669</cdr:y>
    </cdr:to>
    <cdr:sp macro="" textlink="te!$A$68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B177774E-8F73-49A6-BB57-8F4CC494996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0452" y="75647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01C29827-2BBD-405D-AA6D-A01D46AC898A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Svizzera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6940674" name="Grafik 21" descr="Reg_Alpenraum.png">
          <a:extLst>
            <a:ext uri="{FF2B5EF4-FFF2-40B4-BE49-F238E27FC236}">
              <a16:creationId xmlns:a16="http://schemas.microsoft.com/office/drawing/2014/main" id="{00000000-0008-0000-0200-000002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6940675" name="Grafik 22" descr="Reg_Basel.png">
          <a:extLst>
            <a:ext uri="{FF2B5EF4-FFF2-40B4-BE49-F238E27FC236}">
              <a16:creationId xmlns:a16="http://schemas.microsoft.com/office/drawing/2014/main" id="{00000000-0008-0000-0200-000003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6940676" name="Grafik 23" descr="Reg_Genfersee.png">
          <a:extLst>
            <a:ext uri="{FF2B5EF4-FFF2-40B4-BE49-F238E27FC236}">
              <a16:creationId xmlns:a16="http://schemas.microsoft.com/office/drawing/2014/main" id="{00000000-0008-0000-0200-000004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2289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6940677" name="Grafik 24" descr="Reg_Mittelland.png">
          <a:extLst>
            <a:ext uri="{FF2B5EF4-FFF2-40B4-BE49-F238E27FC236}">
              <a16:creationId xmlns:a16="http://schemas.microsoft.com/office/drawing/2014/main" id="{00000000-0008-0000-0200-000005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940678" name="Grafik 25" descr="Reg_Ostschweiz.png">
          <a:extLst>
            <a:ext uri="{FF2B5EF4-FFF2-40B4-BE49-F238E27FC236}">
              <a16:creationId xmlns:a16="http://schemas.microsoft.com/office/drawing/2014/main" id="{00000000-0008-0000-0200-000006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6940679" name="Grafik 26" descr="Reg_Zuerich.png">
          <a:extLst>
            <a:ext uri="{FF2B5EF4-FFF2-40B4-BE49-F238E27FC236}">
              <a16:creationId xmlns:a16="http://schemas.microsoft.com/office/drawing/2014/main" id="{00000000-0008-0000-0200-000007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6940680" name="Grafik 27" descr="Reg_Jura.png">
          <a:extLst>
            <a:ext uri="{FF2B5EF4-FFF2-40B4-BE49-F238E27FC236}">
              <a16:creationId xmlns:a16="http://schemas.microsoft.com/office/drawing/2014/main" id="{00000000-0008-0000-0200-000008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6940681" name="Grafik 28" descr="Reg_Suedschweiz.png">
          <a:extLst>
            <a:ext uri="{FF2B5EF4-FFF2-40B4-BE49-F238E27FC236}">
              <a16:creationId xmlns:a16="http://schemas.microsoft.com/office/drawing/2014/main" id="{00000000-0008-0000-0200-000009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2" name="Picture 4" descr="FPRE log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6387090" name="Drop Down 18" hidden="1">
              <a:extLst>
                <a:ext uri="{63B3BB69-23CF-44E3-9099-C40C66FF867C}">
                  <a14:compatExt spid="_x0000_s16387090"/>
                </a:ext>
                <a:ext uri="{FF2B5EF4-FFF2-40B4-BE49-F238E27FC236}">
                  <a16:creationId xmlns:a16="http://schemas.microsoft.com/office/drawing/2014/main" id="{00000000-0008-0000-0300-000012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19050</xdr:rowOff>
        </xdr:from>
        <xdr:to>
          <xdr:col>9</xdr:col>
          <xdr:colOff>390525</xdr:colOff>
          <xdr:row>6</xdr:row>
          <xdr:rowOff>19050</xdr:rowOff>
        </xdr:to>
        <xdr:sp macro="" textlink="">
          <xdr:nvSpPr>
            <xdr:cNvPr id="16387091" name="Drop Down 19" hidden="1">
              <a:extLst>
                <a:ext uri="{63B3BB69-23CF-44E3-9099-C40C66FF867C}">
                  <a14:compatExt spid="_x0000_s16387091"/>
                </a:ext>
                <a:ext uri="{FF2B5EF4-FFF2-40B4-BE49-F238E27FC236}">
                  <a16:creationId xmlns:a16="http://schemas.microsoft.com/office/drawing/2014/main" id="{00000000-0008-0000-0300-000013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76200</xdr:colOff>
      <xdr:row>13</xdr:row>
      <xdr:rowOff>38099</xdr:rowOff>
    </xdr:from>
    <xdr:to>
      <xdr:col>12</xdr:col>
      <xdr:colOff>51606</xdr:colOff>
      <xdr:row>32</xdr:row>
      <xdr:rowOff>142875</xdr:rowOff>
    </xdr:to>
    <xdr:grpSp>
      <xdr:nvGrpSpPr>
        <xdr:cNvPr id="16387092" name="Gruppieren 7">
          <a:extLst>
            <a:ext uri="{FF2B5EF4-FFF2-40B4-BE49-F238E27FC236}">
              <a16:creationId xmlns:a16="http://schemas.microsoft.com/office/drawing/2014/main" id="{00000000-0008-0000-0300-0000140CFA00}"/>
            </a:ext>
          </a:extLst>
        </xdr:cNvPr>
        <xdr:cNvGrpSpPr>
          <a:grpSpLocks/>
        </xdr:cNvGrpSpPr>
      </xdr:nvGrpSpPr>
      <xdr:grpSpPr bwMode="auto">
        <a:xfrm>
          <a:off x="1019175" y="2543174"/>
          <a:ext cx="6642906" cy="3762376"/>
          <a:chOff x="-2787923" y="-7734304"/>
          <a:chExt cx="10217423" cy="12820654"/>
        </a:xfrm>
      </xdr:grpSpPr>
      <xdr:graphicFrame macro="">
        <xdr:nvGraphicFramePr>
          <xdr:cNvPr id="16387096" name="Chart 3">
            <a:extLst>
              <a:ext uri="{FF2B5EF4-FFF2-40B4-BE49-F238E27FC236}">
                <a16:creationId xmlns:a16="http://schemas.microsoft.com/office/drawing/2014/main" id="{00000000-0008-0000-0300-0000180CFA00}"/>
              </a:ext>
            </a:extLst>
          </xdr:cNvPr>
          <xdr:cNvGraphicFramePr>
            <a:graphicFrameLocks/>
          </xdr:cNvGraphicFramePr>
        </xdr:nvGraphicFramePr>
        <xdr:xfrm>
          <a:off x="-2787923" y="-7734304"/>
          <a:ext cx="9215075" cy="1268462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hi!I28">
        <xdr:nvSpPr>
          <xdr:cNvPr id="5" name="Textfeld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572250" y="4829175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7B32ECDD-8AF7-4DE5-8440-D73FF2BF32B9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8029575" y="58007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24" name="Picture 4" descr="FPRE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13</xdr:row>
      <xdr:rowOff>47625</xdr:rowOff>
    </xdr:from>
    <xdr:to>
      <xdr:col>20</xdr:col>
      <xdr:colOff>561975</xdr:colOff>
      <xdr:row>33</xdr:row>
      <xdr:rowOff>38100</xdr:rowOff>
    </xdr:to>
    <xdr:graphicFrame macro="">
      <xdr:nvGraphicFramePr>
        <xdr:cNvPr id="14" name="Diagramm 7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Regione lago Lemano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(1. trim.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0.29618</cdr:x>
      <cdr:y>0.01572</cdr:y>
    </cdr:from>
    <cdr:to>
      <cdr:x>0.71004</cdr:x>
      <cdr:y>0.09258</cdr:y>
    </cdr:to>
    <cdr:sp macro="" textlink="hi!$D$62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ED6B41C7-FBAD-478F-A215-0F19FDA692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6250" y="60325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9FC647B5-54C1-420C-A2E1-6D03066E2E5F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Regione lago Lemano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28575</xdr:rowOff>
        </xdr:from>
        <xdr:to>
          <xdr:col>9</xdr:col>
          <xdr:colOff>400050</xdr:colOff>
          <xdr:row>7</xdr:row>
          <xdr:rowOff>66675</xdr:rowOff>
        </xdr:to>
        <xdr:sp macro="" textlink="">
          <xdr:nvSpPr>
            <xdr:cNvPr id="17500164" name="Drop Down 4" hidden="1">
              <a:extLst>
                <a:ext uri="{63B3BB69-23CF-44E3-9099-C40C66FF867C}">
                  <a14:compatExt spid="_x0000_s17500164"/>
                </a:ext>
                <a:ext uri="{FF2B5EF4-FFF2-40B4-BE49-F238E27FC236}">
                  <a16:creationId xmlns:a16="http://schemas.microsoft.com/office/drawing/2014/main" id="{00000000-0008-0000-0400-000004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17" name="Textfeld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 bwMode="auto">
        <a:xfrm>
          <a:off x="1245533" y="59116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18" name="Textfeld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 bwMode="auto">
        <a:xfrm>
          <a:off x="8029575" y="58388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19" name="Picture 4" descr="FPRE logo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88363</xdr:colOff>
      <xdr:row>30</xdr:row>
      <xdr:rowOff>66674</xdr:rowOff>
    </xdr:from>
    <xdr:to>
      <xdr:col>4</xdr:col>
      <xdr:colOff>293460</xdr:colOff>
      <xdr:row>31</xdr:row>
      <xdr:rowOff>133349</xdr:rowOff>
    </xdr:to>
    <xdr:sp macro="" textlink="hi!I28">
      <xdr:nvSpPr>
        <xdr:cNvPr id="25" name="Textfeld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 bwMode="auto">
        <a:xfrm>
          <a:off x="1698088" y="5886449"/>
          <a:ext cx="871847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AC70C85D-F801-44C9-9A12-4323912A33EB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171450</xdr:rowOff>
        </xdr:from>
        <xdr:to>
          <xdr:col>9</xdr:col>
          <xdr:colOff>400050</xdr:colOff>
          <xdr:row>6</xdr:row>
          <xdr:rowOff>19050</xdr:rowOff>
        </xdr:to>
        <xdr:sp macro="" textlink="">
          <xdr:nvSpPr>
            <xdr:cNvPr id="17500168" name="Drop Down 3" hidden="1">
              <a:extLst>
                <a:ext uri="{63B3BB69-23CF-44E3-9099-C40C66FF867C}">
                  <a14:compatExt spid="_x0000_s17500168"/>
                </a:ext>
                <a:ext uri="{FF2B5EF4-FFF2-40B4-BE49-F238E27FC236}">
                  <a16:creationId xmlns:a16="http://schemas.microsoft.com/office/drawing/2014/main" id="{00000000-0008-0000-0400-000008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13</xdr:row>
      <xdr:rowOff>38100</xdr:rowOff>
    </xdr:from>
    <xdr:to>
      <xdr:col>10</xdr:col>
      <xdr:colOff>657225</xdr:colOff>
      <xdr:row>32</xdr:row>
      <xdr:rowOff>102956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</xdr:colOff>
      <xdr:row>13</xdr:row>
      <xdr:rowOff>47625</xdr:rowOff>
    </xdr:from>
    <xdr:to>
      <xdr:col>20</xdr:col>
      <xdr:colOff>561978</xdr:colOff>
      <xdr:row>33</xdr:row>
      <xdr:rowOff>38100</xdr:rowOff>
    </xdr:to>
    <xdr:graphicFrame macro="">
      <xdr:nvGraphicFramePr>
        <xdr:cNvPr id="13" name="Diagramm 7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wp-content/uploads/almanach2020_marktindizes_renditeimmobilien.pdf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Relationship Id="rId4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272"/>
  <sheetViews>
    <sheetView tabSelected="1" workbookViewId="0"/>
  </sheetViews>
  <sheetFormatPr baseColWidth="10" defaultColWidth="11.19921875" defaultRowHeight="12.75" x14ac:dyDescent="0.2"/>
  <cols>
    <col min="1" max="1" width="6.19921875" style="38" customWidth="1"/>
    <col min="2" max="2" width="3.69921875" style="38" customWidth="1"/>
    <col min="3" max="3" width="7" style="38" customWidth="1"/>
    <col min="4" max="4" width="11.5" style="38" customWidth="1"/>
    <col min="5" max="5" width="7" style="38" customWidth="1"/>
    <col min="6" max="6" width="9.59765625" style="38" customWidth="1"/>
    <col min="7" max="14" width="4.69921875" style="38" customWidth="1"/>
    <col min="15" max="15" width="7" style="38" customWidth="1"/>
    <col min="16" max="16" width="3.796875" style="38" customWidth="1"/>
    <col min="17" max="17" width="9" style="38" customWidth="1"/>
    <col min="18" max="18" width="11.19921875" style="38"/>
    <col min="19" max="19" width="13.09765625" style="38" customWidth="1"/>
    <col min="20" max="20" width="3.69921875" style="38" customWidth="1"/>
    <col min="21" max="21" width="3.69921875" style="12" customWidth="1"/>
    <col min="22" max="22" width="11.19921875" style="12"/>
    <col min="23" max="79" width="11.19921875" style="37"/>
    <col min="80" max="16384" width="11.19921875" style="38"/>
  </cols>
  <sheetData>
    <row r="1" spans="1:102" s="9" customFormat="1" ht="5.0999999999999996" customHeight="1" x14ac:dyDescent="0.2">
      <c r="A1" s="1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U1" s="12"/>
      <c r="V1" s="12"/>
    </row>
    <row r="2" spans="1:102" s="2" customFormat="1" ht="5.0999999999999996" customHeight="1" x14ac:dyDescent="0.2">
      <c r="A2" s="12"/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9"/>
      <c r="U2" s="12"/>
      <c r="V2" s="12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</row>
    <row r="3" spans="1:102" s="2" customFormat="1" ht="30" customHeight="1" x14ac:dyDescent="0.4">
      <c r="A3" s="12"/>
      <c r="B3" s="9"/>
      <c r="C3" s="9"/>
      <c r="D3" s="9"/>
      <c r="E3" s="10"/>
      <c r="F3" s="89" t="str">
        <f>te!A12</f>
        <v>Indici di mercato per immobili di reddito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9"/>
      <c r="U3" s="12"/>
      <c r="V3" s="12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</row>
    <row r="4" spans="1:102" s="2" customFormat="1" ht="30.75" customHeight="1" x14ac:dyDescent="0.4">
      <c r="A4" s="12"/>
      <c r="B4" s="9"/>
      <c r="C4" s="9"/>
      <c r="D4" s="9"/>
      <c r="E4" s="10"/>
      <c r="F4" s="89" t="str">
        <f>hi!$G$5</f>
        <v>1° trimestre 2023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9"/>
      <c r="U4" s="12"/>
      <c r="V4" s="12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</row>
    <row r="5" spans="1:102" s="2" customFormat="1" ht="15" x14ac:dyDescent="0.2">
      <c r="A5" s="12"/>
      <c r="B5" s="9"/>
      <c r="C5" s="9"/>
      <c r="D5" s="9"/>
      <c r="E5" s="109"/>
      <c r="F5" s="110"/>
      <c r="G5" s="109"/>
      <c r="H5" s="111"/>
      <c r="I5" s="111"/>
      <c r="J5" s="111"/>
      <c r="K5" s="111"/>
      <c r="L5" s="112"/>
      <c r="M5" s="112"/>
      <c r="N5" s="10"/>
      <c r="O5" s="10"/>
      <c r="P5" s="10"/>
      <c r="Q5" s="9"/>
      <c r="R5" s="9"/>
      <c r="S5" s="9"/>
      <c r="T5" s="9"/>
      <c r="U5" s="12"/>
      <c r="V5" s="12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</row>
    <row r="6" spans="1:102" s="2" customFormat="1" ht="15" x14ac:dyDescent="0.2">
      <c r="A6" s="12"/>
      <c r="B6" s="9"/>
      <c r="C6" s="9"/>
      <c r="D6" s="9"/>
      <c r="E6" s="111"/>
      <c r="F6" s="111"/>
      <c r="G6" s="111"/>
      <c r="H6" s="111"/>
      <c r="I6" s="111"/>
      <c r="J6" s="111"/>
      <c r="K6" s="111"/>
      <c r="L6" s="112"/>
      <c r="M6" s="112"/>
      <c r="N6" s="10"/>
      <c r="O6" s="10"/>
      <c r="P6" s="10"/>
      <c r="Q6" s="9"/>
      <c r="R6" s="9"/>
      <c r="S6" s="9"/>
      <c r="T6" s="9"/>
      <c r="U6" s="12"/>
      <c r="V6" s="12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</row>
    <row r="7" spans="1:102" s="2" customFormat="1" ht="15" x14ac:dyDescent="0.2">
      <c r="A7" s="12"/>
      <c r="B7" s="9"/>
      <c r="C7" s="9"/>
      <c r="D7" s="9"/>
      <c r="E7" s="111"/>
      <c r="F7" s="111"/>
      <c r="G7" s="9"/>
      <c r="H7" s="9"/>
      <c r="I7" s="9"/>
      <c r="J7" s="9"/>
      <c r="K7" s="111"/>
      <c r="L7" s="112"/>
      <c r="M7" s="112"/>
      <c r="N7" s="10"/>
      <c r="O7" s="10"/>
      <c r="P7" s="10"/>
      <c r="Q7" s="9"/>
      <c r="R7" s="9"/>
      <c r="S7" s="9"/>
      <c r="T7" s="9"/>
      <c r="U7" s="12"/>
      <c r="V7" s="12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</row>
    <row r="8" spans="1:102" s="2" customFormat="1" ht="15" x14ac:dyDescent="0.2">
      <c r="A8" s="12"/>
      <c r="B8" s="9"/>
      <c r="C8" s="9"/>
      <c r="D8" s="9"/>
      <c r="E8" s="111"/>
      <c r="F8" s="111"/>
      <c r="G8" s="111"/>
      <c r="H8" s="111"/>
      <c r="I8" s="111"/>
      <c r="J8" s="111"/>
      <c r="K8" s="111"/>
      <c r="L8" s="112"/>
      <c r="M8" s="112"/>
      <c r="N8" s="10"/>
      <c r="O8" s="10"/>
      <c r="P8" s="10"/>
      <c r="Q8" s="9"/>
      <c r="R8" s="9"/>
      <c r="S8" s="9"/>
      <c r="T8" s="9"/>
      <c r="U8" s="12"/>
      <c r="V8" s="1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</row>
    <row r="9" spans="1:102" s="2" customFormat="1" ht="15" x14ac:dyDescent="0.2">
      <c r="A9" s="12"/>
      <c r="B9" s="9"/>
      <c r="C9" s="91"/>
      <c r="D9" s="91"/>
      <c r="E9" s="91"/>
      <c r="F9" s="91"/>
      <c r="G9" s="91"/>
      <c r="H9" s="91"/>
      <c r="I9" s="91"/>
      <c r="J9" s="91"/>
      <c r="K9" s="91"/>
      <c r="L9" s="92"/>
      <c r="M9" s="92"/>
      <c r="N9" s="92"/>
      <c r="O9" s="92"/>
      <c r="P9" s="92"/>
      <c r="Q9" s="92"/>
      <c r="R9" s="92"/>
      <c r="S9" s="92"/>
      <c r="T9" s="9"/>
      <c r="U9" s="12"/>
      <c r="V9" s="12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</row>
    <row r="10" spans="1:102" ht="6" customHeight="1" x14ac:dyDescent="0.2">
      <c r="A10" s="36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</row>
    <row r="11" spans="1:102" ht="22.5" customHeight="1" x14ac:dyDescent="0.2">
      <c r="A11" s="36"/>
      <c r="B11" s="37"/>
      <c r="C11" s="180" t="str">
        <f>te!A12</f>
        <v>Indici di mercato per immobili di reddito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17"/>
      <c r="Q11" s="117"/>
      <c r="R11" s="117"/>
      <c r="S11" s="146" t="str">
        <f>hi!B9</f>
        <v>5 maggio 2023</v>
      </c>
      <c r="T11" s="117"/>
      <c r="W11" s="117"/>
      <c r="X11" s="117"/>
      <c r="Y11" s="117"/>
      <c r="Z11" s="117"/>
    </row>
    <row r="12" spans="1:102" ht="10.5" customHeight="1" x14ac:dyDescent="0.2">
      <c r="A12" s="36"/>
      <c r="B12" s="37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7"/>
      <c r="Q12" s="117"/>
      <c r="R12" s="117"/>
      <c r="S12" s="117"/>
      <c r="T12" s="117"/>
      <c r="W12" s="117"/>
      <c r="X12" s="117"/>
      <c r="Y12" s="117"/>
      <c r="Z12" s="117"/>
    </row>
    <row r="13" spans="1:102" x14ac:dyDescent="0.2">
      <c r="A13" s="36"/>
      <c r="B13" s="37"/>
      <c r="C13" s="174" t="str">
        <f>te!A14</f>
        <v>Stato dei dati</v>
      </c>
      <c r="D13" s="174"/>
      <c r="E13" s="176" t="str">
        <f>hi!E9</f>
        <v>31 marzo 2023</v>
      </c>
      <c r="F13" s="176"/>
      <c r="G13" s="176"/>
      <c r="H13" s="176"/>
      <c r="I13" s="176"/>
      <c r="J13" s="176"/>
      <c r="K13" s="176"/>
      <c r="L13" s="176"/>
      <c r="M13" s="176"/>
      <c r="N13" s="176"/>
      <c r="O13" s="177"/>
      <c r="P13" s="37"/>
      <c r="Q13" s="173"/>
      <c r="R13" s="173"/>
      <c r="T13" s="37"/>
    </row>
    <row r="14" spans="1:102" x14ac:dyDescent="0.2">
      <c r="A14" s="36"/>
      <c r="B14" s="37"/>
      <c r="C14" s="40"/>
      <c r="D14" s="40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163"/>
      <c r="P14" s="37"/>
      <c r="Q14" s="37"/>
      <c r="R14" s="37"/>
      <c r="S14" s="37"/>
      <c r="T14" s="37"/>
    </row>
    <row r="15" spans="1:102" ht="15" x14ac:dyDescent="0.2">
      <c r="A15" s="36"/>
      <c r="B15" s="37"/>
      <c r="C15" s="174" t="str">
        <f>te!A15</f>
        <v>Metodo:</v>
      </c>
      <c r="D15" s="174"/>
      <c r="E15" s="173" t="str">
        <f>te!A16</f>
        <v>Indici di valore differenziati spazialmente basati su elementi di valore derivati da</v>
      </c>
      <c r="F15" s="174"/>
      <c r="G15" s="174"/>
      <c r="H15" s="174"/>
      <c r="I15" s="174"/>
      <c r="J15" s="174"/>
      <c r="K15" s="174"/>
      <c r="L15" s="174"/>
      <c r="M15" s="174"/>
      <c r="N15" s="174"/>
      <c r="O15" s="175"/>
      <c r="P15" s="37"/>
      <c r="Q15" s="173" t="s">
        <v>3809</v>
      </c>
      <c r="R15" s="173"/>
      <c r="S15" s="10"/>
      <c r="T15" s="37"/>
    </row>
    <row r="16" spans="1:102" x14ac:dyDescent="0.2">
      <c r="A16" s="36"/>
      <c r="B16" s="37"/>
      <c r="C16" s="42"/>
      <c r="D16" s="42"/>
      <c r="E16" s="173" t="str">
        <f>te!A17</f>
        <v>transazioni risp. dati ad esse strettamente legati (capitalizzazione netta).</v>
      </c>
      <c r="F16" s="174"/>
      <c r="G16" s="174"/>
      <c r="H16" s="174"/>
      <c r="I16" s="174"/>
      <c r="J16" s="174"/>
      <c r="K16" s="174"/>
      <c r="L16" s="174"/>
      <c r="M16" s="174"/>
      <c r="N16" s="174"/>
      <c r="O16" s="175"/>
      <c r="P16" s="37"/>
      <c r="Q16" s="173" t="s">
        <v>3810</v>
      </c>
      <c r="R16" s="173"/>
      <c r="S16" s="37"/>
      <c r="T16" s="37"/>
    </row>
    <row r="17" spans="1:20" x14ac:dyDescent="0.2">
      <c r="A17" s="36"/>
      <c r="B17" s="37"/>
      <c r="C17" s="42"/>
      <c r="D17" s="42"/>
      <c r="E17" s="173" t="str">
        <f>te!A18</f>
        <v xml:space="preserve">Per misurare la performance, il rendimento diretto (cash-flow), il rendimento indiretto (variazione di valore) </v>
      </c>
      <c r="F17" s="174"/>
      <c r="G17" s="174"/>
      <c r="H17" s="174"/>
      <c r="I17" s="174"/>
      <c r="J17" s="174"/>
      <c r="K17" s="174"/>
      <c r="L17" s="174"/>
      <c r="M17" s="174"/>
      <c r="N17" s="174"/>
      <c r="O17" s="175"/>
      <c r="P17" s="37"/>
      <c r="Q17" s="173" t="s">
        <v>3811</v>
      </c>
      <c r="R17" s="173"/>
      <c r="S17" s="37"/>
      <c r="T17" s="37"/>
    </row>
    <row r="18" spans="1:20" x14ac:dyDescent="0.2">
      <c r="A18" s="36"/>
      <c r="B18" s="37"/>
      <c r="C18" s="42"/>
      <c r="D18" s="42"/>
      <c r="E18" s="173" t="str">
        <f>te!A19</f>
        <v>e rendimento totale vengono riportati.</v>
      </c>
      <c r="F18" s="174"/>
      <c r="G18" s="174"/>
      <c r="H18" s="174"/>
      <c r="I18" s="174"/>
      <c r="J18" s="174"/>
      <c r="K18" s="174"/>
      <c r="L18" s="174"/>
      <c r="M18" s="174"/>
      <c r="N18" s="174"/>
      <c r="O18" s="175"/>
      <c r="P18" s="37"/>
      <c r="Q18" s="173" t="s">
        <v>3812</v>
      </c>
      <c r="R18" s="173"/>
      <c r="S18" s="37"/>
      <c r="T18" s="37"/>
    </row>
    <row r="19" spans="1:20" x14ac:dyDescent="0.2">
      <c r="A19" s="36"/>
      <c r="B19" s="37"/>
      <c r="C19" s="42"/>
      <c r="D19" s="42"/>
      <c r="E19" s="173" t="str">
        <f>te!A20</f>
        <v>Gli indici sono disponibili per le immobili ad uso misto, le case plurifamiliari e immobili con uffici.</v>
      </c>
      <c r="F19" s="174"/>
      <c r="G19" s="174"/>
      <c r="H19" s="174"/>
      <c r="I19" s="174"/>
      <c r="J19" s="174"/>
      <c r="K19" s="174"/>
      <c r="L19" s="174"/>
      <c r="M19" s="174"/>
      <c r="N19" s="174"/>
      <c r="O19" s="175"/>
      <c r="P19" s="37"/>
      <c r="Q19" s="37"/>
      <c r="R19" s="37"/>
      <c r="S19" s="37"/>
      <c r="T19" s="37"/>
    </row>
    <row r="20" spans="1:20" x14ac:dyDescent="0.2">
      <c r="A20" s="36"/>
      <c r="B20" s="37"/>
      <c r="C20" s="42"/>
      <c r="D20" s="42"/>
      <c r="E20" s="173" t="str">
        <f>te!A21</f>
        <v>L'indicizzazione pondera i valori di mercato aggregati e i redditi netti degli immobili con qualità costanti.</v>
      </c>
      <c r="F20" s="174"/>
      <c r="G20" s="174"/>
      <c r="H20" s="174"/>
      <c r="I20" s="174"/>
      <c r="J20" s="174"/>
      <c r="K20" s="174"/>
      <c r="L20" s="174"/>
      <c r="M20" s="174"/>
      <c r="N20" s="174"/>
      <c r="O20" s="175"/>
      <c r="P20" s="37"/>
      <c r="Q20" s="37"/>
      <c r="R20" s="37"/>
      <c r="S20" s="37"/>
      <c r="T20" s="37"/>
    </row>
    <row r="21" spans="1:20" x14ac:dyDescent="0.2">
      <c r="A21" s="36"/>
      <c r="B21" s="37"/>
      <c r="C21" s="42"/>
      <c r="D21" s="42"/>
      <c r="E21" s="173" t="str">
        <f>te!A22</f>
        <v>Gli indici nazionali e regionali sono pubblicati senza smoothing.</v>
      </c>
      <c r="F21" s="174"/>
      <c r="G21" s="174"/>
      <c r="H21" s="174"/>
      <c r="I21" s="174"/>
      <c r="J21" s="174"/>
      <c r="K21" s="174"/>
      <c r="L21" s="174"/>
      <c r="M21" s="174"/>
      <c r="N21" s="174"/>
      <c r="O21" s="175"/>
      <c r="P21" s="37"/>
      <c r="Q21" s="70"/>
      <c r="R21" s="70"/>
      <c r="S21" s="37"/>
      <c r="T21" s="37"/>
    </row>
    <row r="22" spans="1:20" x14ac:dyDescent="0.2">
      <c r="A22" s="36"/>
      <c r="B22" s="37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162"/>
      <c r="P22" s="37"/>
      <c r="Q22" s="37"/>
      <c r="R22" s="37"/>
      <c r="S22" s="37"/>
      <c r="T22" s="37"/>
    </row>
    <row r="23" spans="1:20" x14ac:dyDescent="0.2">
      <c r="A23" s="36"/>
      <c r="B23" s="37"/>
      <c r="C23" s="174" t="str">
        <f>te!A23</f>
        <v>Aggregati</v>
      </c>
      <c r="D23" s="174"/>
      <c r="E23" s="174" t="str">
        <f>te!A24</f>
        <v>Svizzera, regioni FPRE, cantoni</v>
      </c>
      <c r="F23" s="174"/>
      <c r="G23" s="174"/>
      <c r="H23" s="174"/>
      <c r="I23" s="174"/>
      <c r="J23" s="174"/>
      <c r="K23" s="174"/>
      <c r="L23" s="174"/>
      <c r="M23" s="174"/>
      <c r="N23" s="174"/>
      <c r="O23" s="175"/>
      <c r="P23" s="37"/>
      <c r="Q23" s="37"/>
      <c r="R23" s="37"/>
      <c r="S23" s="37"/>
      <c r="T23" s="37"/>
    </row>
    <row r="24" spans="1:20" x14ac:dyDescent="0.2">
      <c r="A24" s="36"/>
      <c r="B24" s="37"/>
      <c r="C24" s="43"/>
      <c r="D24" s="43"/>
      <c r="E24" s="174" t="str">
        <f>te!A27</f>
        <v>(altri aggregati su domanda).</v>
      </c>
      <c r="F24" s="174"/>
      <c r="G24" s="174"/>
      <c r="H24" s="174"/>
      <c r="I24" s="174"/>
      <c r="J24" s="174"/>
      <c r="K24" s="174"/>
      <c r="L24" s="174"/>
      <c r="M24" s="174"/>
      <c r="N24" s="174"/>
      <c r="O24" s="175"/>
      <c r="P24" s="37"/>
      <c r="Q24" s="37"/>
      <c r="R24" s="37"/>
      <c r="S24" s="37"/>
      <c r="T24" s="37"/>
    </row>
    <row r="25" spans="1:20" x14ac:dyDescent="0.2">
      <c r="A25" s="36"/>
      <c r="B25" s="37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162"/>
      <c r="P25" s="37"/>
      <c r="Q25" s="37"/>
      <c r="R25" s="37"/>
      <c r="S25" s="37"/>
      <c r="T25" s="40"/>
    </row>
    <row r="26" spans="1:20" x14ac:dyDescent="0.2">
      <c r="A26" s="36"/>
      <c r="B26" s="37"/>
      <c r="C26" s="174" t="str">
        <f>te!A29</f>
        <v>Specificazione degli immobili:</v>
      </c>
      <c r="D26" s="174"/>
      <c r="E26" s="174" t="str">
        <f>te!A31</f>
        <v>Case plurifamiliari:</v>
      </c>
      <c r="F26" s="174"/>
      <c r="G26" s="37"/>
      <c r="H26" s="41" t="str">
        <f>te!A32</f>
        <v>Nuova costruzione, standard medio, micro-situazione media</v>
      </c>
      <c r="I26" s="41"/>
      <c r="J26" s="41"/>
      <c r="K26" s="41"/>
      <c r="L26" s="41"/>
      <c r="M26" s="41"/>
      <c r="N26" s="41"/>
      <c r="O26" s="163"/>
      <c r="P26" s="37"/>
      <c r="Q26" s="37"/>
      <c r="R26" s="37"/>
      <c r="S26" s="37"/>
      <c r="T26" s="37"/>
    </row>
    <row r="27" spans="1:20" x14ac:dyDescent="0.2">
      <c r="A27" s="36"/>
      <c r="B27" s="37"/>
      <c r="C27" s="174" t="str">
        <f>te!A30</f>
        <v>dei prezzi:</v>
      </c>
      <c r="D27" s="174"/>
      <c r="E27" s="43"/>
      <c r="F27" s="43"/>
      <c r="G27" s="37"/>
      <c r="H27" s="11" t="str">
        <f>te!A33</f>
        <v>5 appartamenti da 3 locali e 5 appartamenti di 5 locali</v>
      </c>
      <c r="I27" s="41"/>
      <c r="J27" s="41"/>
      <c r="K27" s="41"/>
      <c r="L27" s="41"/>
      <c r="M27" s="41"/>
      <c r="N27" s="41"/>
      <c r="O27" s="163"/>
      <c r="P27" s="37"/>
      <c r="Q27" s="37"/>
      <c r="R27" s="37"/>
      <c r="S27" s="37"/>
      <c r="T27" s="37"/>
    </row>
    <row r="28" spans="1:20" x14ac:dyDescent="0.2">
      <c r="A28" s="36"/>
      <c r="B28" s="37"/>
      <c r="C28" s="43"/>
      <c r="D28" s="43"/>
      <c r="E28" s="43"/>
      <c r="F28" s="43"/>
      <c r="G28" s="37"/>
      <c r="H28" s="41"/>
      <c r="I28" s="41"/>
      <c r="J28" s="41"/>
      <c r="K28" s="41"/>
      <c r="L28" s="41"/>
      <c r="M28" s="41"/>
      <c r="N28" s="41"/>
      <c r="O28" s="163"/>
      <c r="P28" s="37"/>
      <c r="Q28" s="37"/>
      <c r="R28" s="37"/>
      <c r="S28" s="37"/>
      <c r="T28" s="37"/>
    </row>
    <row r="29" spans="1:20" x14ac:dyDescent="0.2">
      <c r="A29" s="36"/>
      <c r="B29" s="37"/>
      <c r="C29" s="43"/>
      <c r="D29" s="43"/>
      <c r="E29" s="174" t="str">
        <f>te!A35</f>
        <v>Immobili con uffici:</v>
      </c>
      <c r="F29" s="174"/>
      <c r="G29" s="37"/>
      <c r="H29" s="41" t="str">
        <f>H26</f>
        <v>Nuova costruzione, standard medio, micro-situazione media</v>
      </c>
      <c r="I29" s="41"/>
      <c r="J29" s="41"/>
      <c r="K29" s="41"/>
      <c r="L29" s="41"/>
      <c r="M29" s="41"/>
      <c r="N29" s="41"/>
      <c r="O29" s="163"/>
      <c r="P29" s="37"/>
      <c r="Q29" s="37"/>
      <c r="R29" s="37"/>
      <c r="S29" s="37"/>
      <c r="T29" s="37"/>
    </row>
    <row r="30" spans="1:20" x14ac:dyDescent="0.2">
      <c r="A30" s="36"/>
      <c r="B30" s="37"/>
      <c r="C30" s="43"/>
      <c r="D30" s="43"/>
      <c r="E30" s="43"/>
      <c r="F30" s="43"/>
      <c r="G30" s="37"/>
      <c r="H30" s="41" t="str">
        <f>te!A37</f>
        <v>1'000m2 SU</v>
      </c>
      <c r="I30" s="41"/>
      <c r="J30" s="41"/>
      <c r="K30" s="41"/>
      <c r="L30" s="41"/>
      <c r="M30" s="41"/>
      <c r="N30" s="41"/>
      <c r="O30" s="163"/>
      <c r="P30" s="37"/>
      <c r="Q30" s="113"/>
      <c r="R30" s="113"/>
      <c r="S30" s="113"/>
      <c r="T30" s="37"/>
    </row>
    <row r="31" spans="1:20" x14ac:dyDescent="0.2">
      <c r="A31" s="36"/>
      <c r="B31" s="37"/>
      <c r="C31" s="42"/>
      <c r="D31" s="42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164"/>
      <c r="P31" s="37"/>
      <c r="Q31" s="126" t="s">
        <v>10</v>
      </c>
      <c r="R31" s="126"/>
      <c r="S31" s="126"/>
      <c r="T31" s="37"/>
    </row>
    <row r="32" spans="1:20" x14ac:dyDescent="0.2">
      <c r="A32" s="36"/>
      <c r="B32" s="37"/>
      <c r="C32" s="42"/>
      <c r="D32" s="42"/>
      <c r="E32" s="11" t="str">
        <f>te!A39</f>
        <v>Immobili ad uso misto:</v>
      </c>
      <c r="F32" s="41"/>
      <c r="G32" s="37"/>
      <c r="H32" s="11" t="str">
        <f>te!A40</f>
        <v>60% residenziale, 40% uso ufficio.</v>
      </c>
      <c r="I32" s="9"/>
      <c r="J32" s="9"/>
      <c r="K32" s="9"/>
      <c r="L32" s="9"/>
      <c r="M32" s="9"/>
      <c r="N32" s="9"/>
      <c r="O32" s="165"/>
      <c r="P32" s="37"/>
      <c r="Q32" s="40" t="s">
        <v>0</v>
      </c>
      <c r="R32" s="40"/>
      <c r="S32" s="37"/>
      <c r="T32" s="37"/>
    </row>
    <row r="33" spans="1:22" x14ac:dyDescent="0.2">
      <c r="A33" s="36"/>
      <c r="B33" s="37"/>
      <c r="C33" s="42"/>
      <c r="D33" s="42"/>
      <c r="E33" s="43"/>
      <c r="F33" s="43"/>
      <c r="G33" s="174"/>
      <c r="H33" s="174"/>
      <c r="I33" s="174"/>
      <c r="J33" s="174"/>
      <c r="K33" s="174"/>
      <c r="L33" s="174"/>
      <c r="M33" s="174"/>
      <c r="N33" s="174"/>
      <c r="O33" s="175"/>
      <c r="P33" s="37"/>
      <c r="Q33" s="40" t="s">
        <v>3661</v>
      </c>
      <c r="R33" s="40"/>
      <c r="S33" s="41"/>
      <c r="T33" s="37"/>
    </row>
    <row r="34" spans="1:22" x14ac:dyDescent="0.2">
      <c r="A34" s="36"/>
      <c r="B34" s="37"/>
      <c r="C34" s="42"/>
      <c r="D34" s="42"/>
      <c r="E34" s="43"/>
      <c r="F34" s="43"/>
      <c r="G34" s="174"/>
      <c r="H34" s="174"/>
      <c r="I34" s="174"/>
      <c r="J34" s="174"/>
      <c r="K34" s="174"/>
      <c r="L34" s="174"/>
      <c r="M34" s="174"/>
      <c r="N34" s="174"/>
      <c r="O34" s="175"/>
      <c r="P34" s="37"/>
      <c r="Q34" s="40" t="s">
        <v>3662</v>
      </c>
      <c r="R34" s="40"/>
      <c r="S34" s="40"/>
      <c r="T34" s="37"/>
    </row>
    <row r="35" spans="1:22" x14ac:dyDescent="0.2">
      <c r="A35" s="36"/>
      <c r="B35" s="37"/>
      <c r="C35" s="42"/>
      <c r="D35" s="42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161"/>
      <c r="P35" s="37"/>
      <c r="Q35" s="40"/>
      <c r="R35" s="40"/>
      <c r="S35" s="41"/>
      <c r="T35" s="37"/>
    </row>
    <row r="36" spans="1:22" x14ac:dyDescent="0.2">
      <c r="A36" s="36"/>
      <c r="B36" s="37"/>
      <c r="C36" s="174" t="str">
        <f>te!A43</f>
        <v>Bibliografia:</v>
      </c>
      <c r="D36" s="174"/>
      <c r="E36" s="173" t="s">
        <v>3878</v>
      </c>
      <c r="F36" s="174"/>
      <c r="G36" s="174"/>
      <c r="H36" s="174"/>
      <c r="I36" s="174"/>
      <c r="J36" s="174"/>
      <c r="K36" s="174"/>
      <c r="L36" s="174"/>
      <c r="M36" s="174"/>
      <c r="N36" s="174"/>
      <c r="O36" s="175"/>
      <c r="P36" s="37"/>
      <c r="Q36" s="115" t="s">
        <v>468</v>
      </c>
      <c r="R36" s="40"/>
      <c r="S36" s="115"/>
      <c r="T36" s="37"/>
    </row>
    <row r="37" spans="1:22" x14ac:dyDescent="0.2">
      <c r="A37" s="36"/>
      <c r="B37" s="37"/>
      <c r="C37" s="39"/>
      <c r="D37" s="39"/>
      <c r="E37" s="41"/>
      <c r="F37" s="173" t="str">
        <f>te!A45</f>
        <v>Marktindizes für Renditeimmobilien, in: Immobilien-Almanach Schweiz 2020, p. 93-108.</v>
      </c>
      <c r="G37" s="174"/>
      <c r="H37" s="174"/>
      <c r="I37" s="174"/>
      <c r="J37" s="174"/>
      <c r="K37" s="174"/>
      <c r="L37" s="174"/>
      <c r="M37" s="174"/>
      <c r="N37" s="174"/>
      <c r="O37" s="175"/>
      <c r="P37" s="37"/>
      <c r="Q37" s="41" t="s">
        <v>11</v>
      </c>
      <c r="R37" s="41"/>
      <c r="S37" s="41"/>
      <c r="T37" s="37"/>
    </row>
    <row r="38" spans="1:22" ht="15" x14ac:dyDescent="0.2">
      <c r="A38" s="36"/>
      <c r="B38" s="37"/>
      <c r="C38" s="39"/>
      <c r="D38" s="39"/>
      <c r="E38" s="160"/>
      <c r="F38" s="178" t="s">
        <v>3984</v>
      </c>
      <c r="G38" s="178"/>
      <c r="H38" s="178"/>
      <c r="I38" s="178"/>
      <c r="J38" s="178"/>
      <c r="K38" s="178"/>
      <c r="L38" s="178"/>
      <c r="M38" s="178"/>
      <c r="N38" s="178"/>
      <c r="O38" s="179"/>
      <c r="P38" s="37"/>
      <c r="Q38" s="40" t="s">
        <v>1</v>
      </c>
      <c r="R38" s="40"/>
      <c r="S38" s="41"/>
      <c r="T38" s="37"/>
      <c r="U38" s="64"/>
    </row>
    <row r="39" spans="1:22" x14ac:dyDescent="0.2">
      <c r="A39" s="36"/>
      <c r="B39" s="37"/>
      <c r="C39" s="39"/>
      <c r="D39" s="39"/>
      <c r="E39" s="41"/>
      <c r="F39" s="174"/>
      <c r="G39" s="174"/>
      <c r="H39" s="174"/>
      <c r="I39" s="174"/>
      <c r="J39" s="174"/>
      <c r="K39" s="174"/>
      <c r="L39" s="174"/>
      <c r="M39" s="174"/>
      <c r="N39" s="174"/>
      <c r="O39" s="175"/>
      <c r="P39" s="37"/>
      <c r="Q39" s="37"/>
      <c r="R39" s="37"/>
      <c r="S39" s="37"/>
      <c r="T39" s="37"/>
      <c r="U39" s="63"/>
    </row>
    <row r="40" spans="1:22" x14ac:dyDescent="0.2">
      <c r="A40" s="36"/>
      <c r="B40" s="37"/>
      <c r="C40" s="113"/>
      <c r="D40" s="113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37"/>
      <c r="Q40" s="40" t="s">
        <v>3990</v>
      </c>
      <c r="R40" s="37"/>
      <c r="S40" s="37"/>
      <c r="T40" s="37"/>
    </row>
    <row r="41" spans="1:22" x14ac:dyDescent="0.2">
      <c r="A41" s="36"/>
      <c r="B41" s="37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37"/>
      <c r="Q41" s="40" t="s">
        <v>3991</v>
      </c>
      <c r="R41" s="37"/>
      <c r="S41" s="37"/>
      <c r="T41" s="37"/>
    </row>
    <row r="42" spans="1:22" x14ac:dyDescent="0.2">
      <c r="A42" s="36"/>
      <c r="B42" s="37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37"/>
      <c r="Q42" s="37"/>
      <c r="R42" s="37"/>
      <c r="S42" s="37"/>
      <c r="T42" s="37"/>
    </row>
    <row r="43" spans="1:22" ht="4.5" customHeight="1" x14ac:dyDescent="0.2">
      <c r="A43" s="36"/>
      <c r="B43" s="3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37"/>
      <c r="U43" s="78"/>
    </row>
    <row r="44" spans="1:22" ht="9.9499999999999993" customHeight="1" x14ac:dyDescent="0.2">
      <c r="A44" s="36"/>
      <c r="B44" s="37"/>
      <c r="C44" s="172" t="s">
        <v>10</v>
      </c>
      <c r="D44" s="172"/>
      <c r="E44" s="172"/>
      <c r="F44" s="120" t="str">
        <f>te!A12</f>
        <v>Indici di mercato per immobili di reddito</v>
      </c>
      <c r="G44" s="120"/>
      <c r="H44" s="120"/>
      <c r="I44" s="113"/>
      <c r="J44" s="113"/>
      <c r="K44" s="113"/>
      <c r="L44" s="113"/>
      <c r="M44" s="113"/>
      <c r="N44" s="113"/>
      <c r="O44" s="113"/>
      <c r="P44" s="37"/>
      <c r="Q44" s="37"/>
      <c r="R44" s="37"/>
      <c r="S44" s="121" t="str">
        <f>hi!$G$5</f>
        <v>1° trimestre 2023</v>
      </c>
      <c r="T44" s="37"/>
      <c r="U44" s="78"/>
    </row>
    <row r="45" spans="1:22" ht="9.9499999999999993" customHeight="1" x14ac:dyDescent="0.2">
      <c r="A45" s="36"/>
      <c r="B45" s="37"/>
      <c r="C45" s="172" t="s">
        <v>0</v>
      </c>
      <c r="D45" s="172"/>
      <c r="E45" s="172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37"/>
      <c r="Q45" s="37"/>
      <c r="R45" s="37"/>
      <c r="S45" s="37"/>
      <c r="T45" s="37"/>
      <c r="U45" s="78"/>
    </row>
    <row r="46" spans="1:22" ht="8.1" customHeight="1" x14ac:dyDescent="0.2">
      <c r="A46" s="36"/>
      <c r="B46" s="37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37"/>
      <c r="Q46" s="37"/>
      <c r="R46" s="37"/>
      <c r="S46" s="37"/>
      <c r="T46" s="37"/>
      <c r="U46" s="78"/>
    </row>
    <row r="47" spans="1:22" x14ac:dyDescent="0.2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</row>
    <row r="48" spans="1:22" x14ac:dyDescent="0.2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</row>
    <row r="49" spans="1:21" x14ac:dyDescent="0.2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78"/>
    </row>
    <row r="50" spans="1:21" x14ac:dyDescent="0.2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78"/>
    </row>
    <row r="51" spans="1:21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78"/>
    </row>
    <row r="52" spans="1:21" x14ac:dyDescent="0.2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78"/>
    </row>
    <row r="53" spans="1:21" x14ac:dyDescent="0.2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78"/>
    </row>
    <row r="54" spans="1:21" x14ac:dyDescent="0.2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78"/>
    </row>
    <row r="55" spans="1:21" x14ac:dyDescent="0.2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78"/>
    </row>
    <row r="56" spans="1:21" x14ac:dyDescent="0.2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78"/>
    </row>
    <row r="57" spans="1:21" x14ac:dyDescent="0.2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78"/>
    </row>
    <row r="58" spans="1:21" x14ac:dyDescent="0.2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78"/>
    </row>
    <row r="59" spans="1:21" x14ac:dyDescent="0.2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78"/>
    </row>
    <row r="60" spans="1:21" x14ac:dyDescent="0.2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78"/>
    </row>
    <row r="61" spans="1:21" x14ac:dyDescent="0.2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78"/>
    </row>
    <row r="62" spans="1:21" x14ac:dyDescent="0.2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78"/>
    </row>
    <row r="63" spans="1:21" x14ac:dyDescent="0.2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78"/>
    </row>
    <row r="64" spans="1:21" x14ac:dyDescent="0.2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78"/>
    </row>
    <row r="65" spans="1:21" x14ac:dyDescent="0.2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78"/>
    </row>
    <row r="66" spans="1:21" x14ac:dyDescent="0.2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78"/>
    </row>
    <row r="67" spans="1:21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78"/>
    </row>
    <row r="68" spans="1:21" x14ac:dyDescent="0.2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78"/>
    </row>
    <row r="69" spans="1:21" x14ac:dyDescent="0.2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78"/>
    </row>
    <row r="70" spans="1:21" x14ac:dyDescent="0.2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78"/>
    </row>
    <row r="71" spans="1:21" x14ac:dyDescent="0.2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78"/>
    </row>
    <row r="72" spans="1:21" x14ac:dyDescent="0.2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78"/>
    </row>
    <row r="73" spans="1:21" x14ac:dyDescent="0.2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78"/>
    </row>
    <row r="74" spans="1:21" x14ac:dyDescent="0.2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78"/>
    </row>
    <row r="75" spans="1:21" x14ac:dyDescent="0.2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78"/>
    </row>
    <row r="76" spans="1:21" x14ac:dyDescent="0.2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78"/>
    </row>
    <row r="77" spans="1:21" x14ac:dyDescent="0.2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78"/>
    </row>
    <row r="78" spans="1:21" x14ac:dyDescent="0.2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78"/>
    </row>
    <row r="79" spans="1:21" x14ac:dyDescent="0.2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78"/>
    </row>
    <row r="80" spans="1:21" x14ac:dyDescent="0.2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78"/>
    </row>
    <row r="81" spans="1:21" x14ac:dyDescent="0.2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78"/>
    </row>
    <row r="82" spans="1:21" x14ac:dyDescent="0.2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78"/>
    </row>
    <row r="83" spans="1:21" x14ac:dyDescent="0.2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78"/>
    </row>
    <row r="84" spans="1:21" x14ac:dyDescent="0.2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78"/>
    </row>
    <row r="85" spans="1:21" x14ac:dyDescent="0.2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78"/>
    </row>
    <row r="86" spans="1:21" x14ac:dyDescent="0.2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78"/>
    </row>
    <row r="87" spans="1:21" x14ac:dyDescent="0.2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78"/>
    </row>
    <row r="88" spans="1:21" x14ac:dyDescent="0.2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78"/>
    </row>
    <row r="89" spans="1:21" x14ac:dyDescent="0.2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78"/>
    </row>
    <row r="90" spans="1:21" x14ac:dyDescent="0.2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78"/>
    </row>
    <row r="91" spans="1:21" x14ac:dyDescent="0.2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78"/>
    </row>
    <row r="92" spans="1:21" x14ac:dyDescent="0.2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78"/>
    </row>
    <row r="93" spans="1:21" x14ac:dyDescent="0.2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78"/>
    </row>
    <row r="94" spans="1:21" x14ac:dyDescent="0.2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78"/>
    </row>
    <row r="95" spans="1:21" x14ac:dyDescent="0.2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78"/>
    </row>
    <row r="96" spans="1:21" x14ac:dyDescent="0.2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78"/>
    </row>
    <row r="97" spans="1:21" x14ac:dyDescent="0.2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78"/>
    </row>
    <row r="98" spans="1:21" x14ac:dyDescent="0.2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78"/>
    </row>
    <row r="99" spans="1:21" x14ac:dyDescent="0.2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78"/>
    </row>
    <row r="100" spans="1:21" x14ac:dyDescent="0.2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78"/>
    </row>
    <row r="101" spans="1:21" x14ac:dyDescent="0.2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78"/>
    </row>
    <row r="102" spans="1:21" x14ac:dyDescent="0.2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78"/>
    </row>
    <row r="103" spans="1:21" x14ac:dyDescent="0.2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78"/>
    </row>
    <row r="104" spans="1:21" x14ac:dyDescent="0.2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78"/>
    </row>
    <row r="105" spans="1:21" x14ac:dyDescent="0.2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78"/>
    </row>
    <row r="106" spans="1:21" x14ac:dyDescent="0.2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78"/>
    </row>
    <row r="107" spans="1:21" x14ac:dyDescent="0.2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78"/>
    </row>
    <row r="108" spans="1:21" x14ac:dyDescent="0.2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78"/>
    </row>
    <row r="109" spans="1:21" x14ac:dyDescent="0.2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78"/>
    </row>
    <row r="110" spans="1:21" x14ac:dyDescent="0.2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78"/>
    </row>
    <row r="111" spans="1:21" x14ac:dyDescent="0.2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78"/>
    </row>
    <row r="112" spans="1:21" x14ac:dyDescent="0.2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78"/>
    </row>
    <row r="113" spans="1:21" x14ac:dyDescent="0.2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78"/>
    </row>
    <row r="114" spans="1:21" x14ac:dyDescent="0.2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78"/>
    </row>
    <row r="115" spans="1:21" x14ac:dyDescent="0.2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78"/>
    </row>
    <row r="116" spans="1:21" x14ac:dyDescent="0.2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78"/>
    </row>
    <row r="117" spans="1:21" x14ac:dyDescent="0.2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78"/>
    </row>
    <row r="118" spans="1:21" x14ac:dyDescent="0.2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78"/>
    </row>
    <row r="119" spans="1:21" x14ac:dyDescent="0.2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78"/>
    </row>
    <row r="120" spans="1:21" x14ac:dyDescent="0.2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78"/>
    </row>
    <row r="121" spans="1:21" x14ac:dyDescent="0.2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78"/>
    </row>
    <row r="122" spans="1:21" x14ac:dyDescent="0.2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78"/>
    </row>
    <row r="123" spans="1:21" x14ac:dyDescent="0.2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78"/>
    </row>
    <row r="124" spans="1:21" x14ac:dyDescent="0.2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78"/>
    </row>
    <row r="125" spans="1:21" x14ac:dyDescent="0.2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78"/>
    </row>
    <row r="126" spans="1:21" x14ac:dyDescent="0.2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78"/>
    </row>
    <row r="127" spans="1:21" x14ac:dyDescent="0.2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78"/>
    </row>
    <row r="128" spans="1:21" x14ac:dyDescent="0.2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78"/>
    </row>
    <row r="129" spans="1:21" x14ac:dyDescent="0.2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78"/>
    </row>
    <row r="130" spans="1:21" x14ac:dyDescent="0.2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78"/>
    </row>
    <row r="131" spans="1:21" x14ac:dyDescent="0.2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78"/>
    </row>
    <row r="132" spans="1:21" x14ac:dyDescent="0.2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78"/>
    </row>
    <row r="133" spans="1:21" x14ac:dyDescent="0.2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78"/>
    </row>
    <row r="134" spans="1:21" x14ac:dyDescent="0.2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78"/>
    </row>
    <row r="135" spans="1:21" x14ac:dyDescent="0.2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78"/>
    </row>
    <row r="136" spans="1:21" x14ac:dyDescent="0.2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78"/>
    </row>
    <row r="137" spans="1:21" x14ac:dyDescent="0.2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78"/>
    </row>
    <row r="138" spans="1:21" x14ac:dyDescent="0.2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78"/>
    </row>
    <row r="139" spans="1:21" x14ac:dyDescent="0.2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78"/>
    </row>
    <row r="140" spans="1:21" x14ac:dyDescent="0.2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78"/>
    </row>
    <row r="141" spans="1:21" x14ac:dyDescent="0.2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78"/>
    </row>
    <row r="142" spans="1:21" x14ac:dyDescent="0.2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78"/>
    </row>
    <row r="143" spans="1:21" x14ac:dyDescent="0.2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78"/>
    </row>
    <row r="144" spans="1:21" x14ac:dyDescent="0.2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78"/>
    </row>
    <row r="145" spans="1:21" x14ac:dyDescent="0.2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78"/>
    </row>
    <row r="146" spans="1:21" x14ac:dyDescent="0.2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78"/>
    </row>
    <row r="147" spans="1:21" x14ac:dyDescent="0.2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78"/>
    </row>
    <row r="148" spans="1:21" x14ac:dyDescent="0.2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78"/>
    </row>
    <row r="149" spans="1:21" x14ac:dyDescent="0.2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78"/>
    </row>
    <row r="150" spans="1:21" x14ac:dyDescent="0.2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78"/>
    </row>
    <row r="151" spans="1:21" x14ac:dyDescent="0.2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78"/>
    </row>
    <row r="152" spans="1:21" x14ac:dyDescent="0.2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78"/>
    </row>
    <row r="153" spans="1:21" x14ac:dyDescent="0.2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78"/>
    </row>
    <row r="154" spans="1:21" x14ac:dyDescent="0.2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78"/>
    </row>
    <row r="155" spans="1:21" x14ac:dyDescent="0.2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78"/>
    </row>
    <row r="156" spans="1:21" x14ac:dyDescent="0.2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78"/>
    </row>
    <row r="157" spans="1:21" x14ac:dyDescent="0.2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78"/>
    </row>
    <row r="158" spans="1:21" x14ac:dyDescent="0.2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78"/>
    </row>
    <row r="159" spans="1:21" x14ac:dyDescent="0.2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78"/>
    </row>
    <row r="160" spans="1:21" x14ac:dyDescent="0.2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78"/>
    </row>
    <row r="161" spans="1:21" x14ac:dyDescent="0.2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78"/>
    </row>
    <row r="162" spans="1:21" x14ac:dyDescent="0.2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78"/>
    </row>
    <row r="163" spans="1:21" x14ac:dyDescent="0.2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78"/>
    </row>
    <row r="164" spans="1:21" x14ac:dyDescent="0.2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78"/>
    </row>
    <row r="165" spans="1:21" x14ac:dyDescent="0.2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78"/>
    </row>
    <row r="166" spans="1:21" x14ac:dyDescent="0.2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78"/>
    </row>
    <row r="167" spans="1:21" x14ac:dyDescent="0.2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78"/>
    </row>
    <row r="168" spans="1:21" x14ac:dyDescent="0.2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78"/>
    </row>
    <row r="169" spans="1:21" x14ac:dyDescent="0.2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78"/>
    </row>
    <row r="170" spans="1:21" x14ac:dyDescent="0.2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78"/>
    </row>
    <row r="171" spans="1:21" x14ac:dyDescent="0.2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78"/>
    </row>
    <row r="172" spans="1:21" x14ac:dyDescent="0.2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78"/>
    </row>
    <row r="173" spans="1:21" x14ac:dyDescent="0.2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78"/>
    </row>
    <row r="174" spans="1:21" x14ac:dyDescent="0.2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78"/>
    </row>
    <row r="175" spans="1:21" x14ac:dyDescent="0.2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78"/>
    </row>
    <row r="176" spans="1:21" x14ac:dyDescent="0.2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78"/>
    </row>
    <row r="177" spans="1:21" x14ac:dyDescent="0.2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78"/>
    </row>
    <row r="178" spans="1:21" x14ac:dyDescent="0.2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78"/>
    </row>
    <row r="179" spans="1:21" x14ac:dyDescent="0.2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78"/>
    </row>
    <row r="180" spans="1:21" x14ac:dyDescent="0.2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78"/>
    </row>
    <row r="181" spans="1:21" x14ac:dyDescent="0.2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78"/>
    </row>
    <row r="182" spans="1:21" x14ac:dyDescent="0.2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78"/>
    </row>
    <row r="183" spans="1:21" x14ac:dyDescent="0.2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78"/>
    </row>
    <row r="184" spans="1:21" x14ac:dyDescent="0.2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78"/>
    </row>
    <row r="185" spans="1:21" x14ac:dyDescent="0.2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78"/>
    </row>
    <row r="186" spans="1:21" x14ac:dyDescent="0.2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78"/>
    </row>
    <row r="187" spans="1:21" x14ac:dyDescent="0.2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78"/>
    </row>
    <row r="188" spans="1:21" x14ac:dyDescent="0.2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78"/>
    </row>
    <row r="189" spans="1:21" x14ac:dyDescent="0.2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78"/>
    </row>
    <row r="190" spans="1:21" x14ac:dyDescent="0.2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78"/>
    </row>
    <row r="191" spans="1:21" x14ac:dyDescent="0.2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78"/>
    </row>
    <row r="192" spans="1:21" x14ac:dyDescent="0.2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78"/>
    </row>
    <row r="193" spans="1:21" x14ac:dyDescent="0.2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78"/>
    </row>
    <row r="194" spans="1:21" x14ac:dyDescent="0.2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78"/>
    </row>
    <row r="195" spans="1:21" x14ac:dyDescent="0.2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78"/>
    </row>
    <row r="196" spans="1:21" x14ac:dyDescent="0.2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78"/>
    </row>
    <row r="197" spans="1:21" x14ac:dyDescent="0.2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78"/>
    </row>
    <row r="198" spans="1:21" x14ac:dyDescent="0.2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78"/>
    </row>
    <row r="199" spans="1:21" x14ac:dyDescent="0.2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78"/>
    </row>
    <row r="200" spans="1:21" x14ac:dyDescent="0.2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78"/>
    </row>
    <row r="201" spans="1:21" x14ac:dyDescent="0.2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78"/>
    </row>
    <row r="202" spans="1:21" x14ac:dyDescent="0.2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78"/>
    </row>
    <row r="203" spans="1:21" x14ac:dyDescent="0.2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78"/>
    </row>
    <row r="204" spans="1:21" x14ac:dyDescent="0.2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78"/>
    </row>
    <row r="205" spans="1:21" x14ac:dyDescent="0.2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78"/>
    </row>
    <row r="206" spans="1:21" x14ac:dyDescent="0.2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78"/>
    </row>
    <row r="207" spans="1:21" x14ac:dyDescent="0.2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78"/>
    </row>
    <row r="208" spans="1:21" x14ac:dyDescent="0.2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78"/>
    </row>
    <row r="209" spans="1:21" x14ac:dyDescent="0.2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78"/>
    </row>
    <row r="210" spans="1:21" x14ac:dyDescent="0.2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78"/>
    </row>
    <row r="211" spans="1:21" x14ac:dyDescent="0.2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78"/>
    </row>
    <row r="212" spans="1:21" x14ac:dyDescent="0.2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78"/>
    </row>
    <row r="213" spans="1:21" x14ac:dyDescent="0.2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78"/>
    </row>
    <row r="214" spans="1:21" x14ac:dyDescent="0.2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78"/>
    </row>
    <row r="215" spans="1:21" x14ac:dyDescent="0.2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78"/>
    </row>
    <row r="216" spans="1:21" x14ac:dyDescent="0.2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78"/>
    </row>
    <row r="217" spans="1:21" x14ac:dyDescent="0.2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78"/>
    </row>
    <row r="218" spans="1:21" x14ac:dyDescent="0.2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78"/>
    </row>
    <row r="219" spans="1:21" x14ac:dyDescent="0.2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78"/>
    </row>
    <row r="220" spans="1:21" x14ac:dyDescent="0.2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78"/>
    </row>
    <row r="221" spans="1:21" x14ac:dyDescent="0.2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78"/>
    </row>
    <row r="222" spans="1:21" x14ac:dyDescent="0.2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78"/>
    </row>
    <row r="223" spans="1:21" x14ac:dyDescent="0.2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78"/>
    </row>
    <row r="224" spans="1:21" x14ac:dyDescent="0.2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78"/>
    </row>
    <row r="225" spans="1:22" x14ac:dyDescent="0.2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78"/>
    </row>
    <row r="226" spans="1:22" x14ac:dyDescent="0.2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78"/>
    </row>
    <row r="227" spans="1:22" x14ac:dyDescent="0.2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78"/>
    </row>
    <row r="228" spans="1:22" x14ac:dyDescent="0.2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78"/>
    </row>
    <row r="229" spans="1:22" x14ac:dyDescent="0.2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78"/>
    </row>
    <row r="230" spans="1:22" x14ac:dyDescent="0.2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78"/>
    </row>
    <row r="231" spans="1:22" x14ac:dyDescent="0.2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78"/>
    </row>
    <row r="232" spans="1:22" x14ac:dyDescent="0.2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78"/>
    </row>
    <row r="233" spans="1:22" x14ac:dyDescent="0.2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78"/>
    </row>
    <row r="234" spans="1:22" x14ac:dyDescent="0.2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78"/>
    </row>
    <row r="235" spans="1:22" x14ac:dyDescent="0.2">
      <c r="U235" s="38"/>
      <c r="V235" s="38"/>
    </row>
    <row r="236" spans="1:22" x14ac:dyDescent="0.2">
      <c r="U236" s="38"/>
      <c r="V236" s="38"/>
    </row>
    <row r="237" spans="1:22" x14ac:dyDescent="0.2">
      <c r="U237" s="38"/>
      <c r="V237" s="38"/>
    </row>
    <row r="238" spans="1:22" x14ac:dyDescent="0.2">
      <c r="U238" s="38"/>
      <c r="V238" s="38"/>
    </row>
    <row r="239" spans="1:22" x14ac:dyDescent="0.2">
      <c r="U239" s="38"/>
      <c r="V239" s="38"/>
    </row>
    <row r="240" spans="1:22" x14ac:dyDescent="0.2">
      <c r="U240" s="38"/>
      <c r="V240" s="38"/>
    </row>
    <row r="241" spans="21:22" x14ac:dyDescent="0.2">
      <c r="U241" s="38"/>
      <c r="V241" s="38"/>
    </row>
    <row r="242" spans="21:22" x14ac:dyDescent="0.2">
      <c r="U242" s="38"/>
      <c r="V242" s="38"/>
    </row>
    <row r="243" spans="21:22" x14ac:dyDescent="0.2">
      <c r="U243" s="38"/>
      <c r="V243" s="38"/>
    </row>
    <row r="244" spans="21:22" x14ac:dyDescent="0.2">
      <c r="U244" s="38"/>
      <c r="V244" s="38"/>
    </row>
    <row r="245" spans="21:22" x14ac:dyDescent="0.2">
      <c r="U245" s="38"/>
      <c r="V245" s="38"/>
    </row>
    <row r="246" spans="21:22" x14ac:dyDescent="0.2">
      <c r="U246" s="38"/>
      <c r="V246" s="38"/>
    </row>
    <row r="247" spans="21:22" x14ac:dyDescent="0.2">
      <c r="U247" s="38"/>
      <c r="V247" s="38"/>
    </row>
    <row r="248" spans="21:22" x14ac:dyDescent="0.2">
      <c r="U248" s="38"/>
      <c r="V248" s="38"/>
    </row>
    <row r="249" spans="21:22" x14ac:dyDescent="0.2">
      <c r="U249" s="38"/>
      <c r="V249" s="38"/>
    </row>
    <row r="250" spans="21:22" x14ac:dyDescent="0.2">
      <c r="U250" s="38"/>
      <c r="V250" s="38"/>
    </row>
    <row r="251" spans="21:22" x14ac:dyDescent="0.2">
      <c r="U251" s="38"/>
      <c r="V251" s="38"/>
    </row>
    <row r="252" spans="21:22" x14ac:dyDescent="0.2">
      <c r="U252" s="38"/>
      <c r="V252" s="38"/>
    </row>
    <row r="253" spans="21:22" x14ac:dyDescent="0.2">
      <c r="U253" s="38"/>
      <c r="V253" s="38"/>
    </row>
    <row r="254" spans="21:22" x14ac:dyDescent="0.2">
      <c r="U254" s="38"/>
      <c r="V254" s="38"/>
    </row>
    <row r="255" spans="21:22" x14ac:dyDescent="0.2">
      <c r="U255" s="38"/>
      <c r="V255" s="38"/>
    </row>
    <row r="256" spans="21:22" x14ac:dyDescent="0.2">
      <c r="U256" s="38"/>
      <c r="V256" s="38"/>
    </row>
    <row r="257" spans="21:22" x14ac:dyDescent="0.2">
      <c r="U257" s="38"/>
      <c r="V257" s="38"/>
    </row>
    <row r="258" spans="21:22" x14ac:dyDescent="0.2">
      <c r="U258" s="38"/>
      <c r="V258" s="38"/>
    </row>
    <row r="259" spans="21:22" x14ac:dyDescent="0.2">
      <c r="U259" s="38"/>
      <c r="V259" s="38"/>
    </row>
    <row r="260" spans="21:22" x14ac:dyDescent="0.2">
      <c r="U260" s="38"/>
      <c r="V260" s="38"/>
    </row>
    <row r="261" spans="21:22" x14ac:dyDescent="0.2">
      <c r="U261" s="38"/>
      <c r="V261" s="38"/>
    </row>
    <row r="262" spans="21:22" x14ac:dyDescent="0.2">
      <c r="U262" s="38"/>
      <c r="V262" s="38"/>
    </row>
    <row r="263" spans="21:22" x14ac:dyDescent="0.2">
      <c r="U263" s="38"/>
      <c r="V263" s="38"/>
    </row>
    <row r="264" spans="21:22" x14ac:dyDescent="0.2">
      <c r="U264" s="38"/>
      <c r="V264" s="38"/>
    </row>
    <row r="265" spans="21:22" x14ac:dyDescent="0.2">
      <c r="U265" s="38"/>
      <c r="V265" s="38"/>
    </row>
    <row r="266" spans="21:22" x14ac:dyDescent="0.2">
      <c r="U266" s="38"/>
      <c r="V266" s="38"/>
    </row>
    <row r="267" spans="21:22" x14ac:dyDescent="0.2">
      <c r="U267" s="38"/>
      <c r="V267" s="38"/>
    </row>
    <row r="268" spans="21:22" x14ac:dyDescent="0.2">
      <c r="U268" s="38"/>
      <c r="V268" s="38"/>
    </row>
    <row r="269" spans="21:22" x14ac:dyDescent="0.2">
      <c r="U269" s="38"/>
      <c r="V269" s="38"/>
    </row>
    <row r="270" spans="21:22" x14ac:dyDescent="0.2">
      <c r="U270" s="38"/>
      <c r="V270" s="38"/>
    </row>
    <row r="271" spans="21:22" x14ac:dyDescent="0.2">
      <c r="U271" s="38"/>
      <c r="V271" s="38"/>
    </row>
    <row r="272" spans="21:22" x14ac:dyDescent="0.2">
      <c r="U272" s="38"/>
      <c r="V272" s="38"/>
    </row>
  </sheetData>
  <sheetProtection sheet="1" objects="1" scenarios="1"/>
  <mergeCells count="32">
    <mergeCell ref="E29:F29"/>
    <mergeCell ref="G33:O33"/>
    <mergeCell ref="E26:F26"/>
    <mergeCell ref="C11:O11"/>
    <mergeCell ref="C13:D13"/>
    <mergeCell ref="E23:O23"/>
    <mergeCell ref="C15:D15"/>
    <mergeCell ref="E15:O15"/>
    <mergeCell ref="C23:D23"/>
    <mergeCell ref="E16:O16"/>
    <mergeCell ref="E24:O24"/>
    <mergeCell ref="E19:O19"/>
    <mergeCell ref="E20:O20"/>
    <mergeCell ref="E17:O17"/>
    <mergeCell ref="E18:O18"/>
    <mergeCell ref="E21:O21"/>
    <mergeCell ref="C44:E44"/>
    <mergeCell ref="C45:E45"/>
    <mergeCell ref="Q13:R13"/>
    <mergeCell ref="Q16:R16"/>
    <mergeCell ref="Q17:R17"/>
    <mergeCell ref="Q18:R18"/>
    <mergeCell ref="C26:D26"/>
    <mergeCell ref="C27:D27"/>
    <mergeCell ref="G34:O34"/>
    <mergeCell ref="E13:O13"/>
    <mergeCell ref="F37:O37"/>
    <mergeCell ref="F38:O38"/>
    <mergeCell ref="E36:O36"/>
    <mergeCell ref="F39:O39"/>
    <mergeCell ref="C36:D36"/>
    <mergeCell ref="Q15:R15"/>
  </mergeCells>
  <phoneticPr fontId="2" type="noConversion"/>
  <hyperlinks>
    <hyperlink ref="F38" r:id="rId1" xr:uid="{F03BC985-F266-49E8-88BB-0FBD2907C9EC}"/>
  </hyperlinks>
  <pageMargins left="1.5748031496062993" right="0.70866141732283472" top="0.47244094488188981" bottom="0.47244094488188981" header="0" footer="0.51181102362204722"/>
  <pageSetup paperSize="9" scale="49" orientation="landscape" r:id="rId2"/>
  <headerFooter scaleWithDoc="0"/>
  <colBreaks count="1" manualBreakCount="1">
    <brk id="20" max="49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0" r:id="rId5" name="Drop Down 219">
              <controlPr defaultSize="0" autoLine="0" autoPict="0">
                <anchor moveWithCells="1">
                  <from>
                    <xdr:col>18</xdr:col>
                    <xdr:colOff>38100</xdr:colOff>
                    <xdr:row>14</xdr:row>
                    <xdr:rowOff>66675</xdr:rowOff>
                  </from>
                  <to>
                    <xdr:col>18</xdr:col>
                    <xdr:colOff>1181100</xdr:colOff>
                    <xdr:row>15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7"/>
  <dimension ref="A1:X1809"/>
  <sheetViews>
    <sheetView workbookViewId="0">
      <selection activeCell="D67" sqref="D67"/>
    </sheetView>
  </sheetViews>
  <sheetFormatPr baseColWidth="10" defaultColWidth="11.19921875" defaultRowHeight="12.75" x14ac:dyDescent="0.2"/>
  <cols>
    <col min="1" max="1" width="11.19921875" style="2"/>
    <col min="2" max="2" width="20.3984375" style="2" customWidth="1"/>
    <col min="3" max="12" width="11.19921875" style="2"/>
    <col min="13" max="13" width="21.296875" style="2" customWidth="1"/>
    <col min="14" max="16384" width="11.19921875" style="2"/>
  </cols>
  <sheetData>
    <row r="1" spans="1:14" x14ac:dyDescent="0.2">
      <c r="A1" s="2" t="s">
        <v>3541</v>
      </c>
      <c r="C1" s="2" t="s">
        <v>3542</v>
      </c>
    </row>
    <row r="2" spans="1:14" x14ac:dyDescent="0.2">
      <c r="M2" s="2" t="s">
        <v>3790</v>
      </c>
    </row>
    <row r="3" spans="1:14" x14ac:dyDescent="0.2">
      <c r="A3" s="2" t="s">
        <v>161</v>
      </c>
      <c r="B3" s="171"/>
    </row>
    <row r="4" spans="1:14" x14ac:dyDescent="0.2">
      <c r="G4" s="2" t="s">
        <v>3792</v>
      </c>
      <c r="M4" s="2" t="s">
        <v>171</v>
      </c>
      <c r="N4" s="2" t="s">
        <v>3791</v>
      </c>
    </row>
    <row r="5" spans="1:14" x14ac:dyDescent="0.2">
      <c r="A5" s="2" t="s">
        <v>149</v>
      </c>
      <c r="D5" s="2" t="s">
        <v>150</v>
      </c>
      <c r="G5" s="46" t="str" cm="1">
        <f t="array" ref="G5">VLOOKUP(G6,$G$7:$K$10,$C$28+1,FALSE)&amp;" "&amp;$E$8</f>
        <v>1° trimestre 2023</v>
      </c>
      <c r="M5" s="2">
        <v>1</v>
      </c>
    </row>
    <row r="6" spans="1:14" x14ac:dyDescent="0.2">
      <c r="A6" s="2" t="s">
        <v>147</v>
      </c>
      <c r="B6" s="171">
        <v>5</v>
      </c>
      <c r="D6" s="2" t="s">
        <v>147</v>
      </c>
      <c r="E6" s="171">
        <v>31</v>
      </c>
      <c r="G6" s="46">
        <f>VLOOKUP(E7,A13:J24,10,FALSE)</f>
        <v>1</v>
      </c>
      <c r="H6" s="2">
        <v>1</v>
      </c>
      <c r="I6" s="2">
        <v>2</v>
      </c>
      <c r="J6" s="2">
        <v>3</v>
      </c>
      <c r="K6" s="2">
        <v>4</v>
      </c>
    </row>
    <row r="7" spans="1:14" x14ac:dyDescent="0.2">
      <c r="A7" s="2" t="s">
        <v>146</v>
      </c>
      <c r="B7" s="171">
        <v>5</v>
      </c>
      <c r="D7" s="2" t="s">
        <v>151</v>
      </c>
      <c r="E7" s="171">
        <v>3</v>
      </c>
      <c r="G7" s="2">
        <v>1</v>
      </c>
      <c r="H7" s="2" t="s">
        <v>3793</v>
      </c>
      <c r="I7" s="2" t="s">
        <v>3797</v>
      </c>
      <c r="J7" s="2" t="s">
        <v>3801</v>
      </c>
      <c r="K7" s="2" t="s">
        <v>3805</v>
      </c>
    </row>
    <row r="8" spans="1:14" x14ac:dyDescent="0.2">
      <c r="A8" s="2" t="s">
        <v>148</v>
      </c>
      <c r="B8" s="171">
        <v>2023</v>
      </c>
      <c r="D8" s="2" t="s">
        <v>148</v>
      </c>
      <c r="E8" s="171">
        <v>2023</v>
      </c>
      <c r="G8" s="2">
        <v>2</v>
      </c>
      <c r="H8" s="2" t="s">
        <v>3794</v>
      </c>
      <c r="I8" s="2" t="s">
        <v>3798</v>
      </c>
      <c r="J8" s="2" t="s">
        <v>3802</v>
      </c>
      <c r="K8" s="2" t="s">
        <v>3806</v>
      </c>
    </row>
    <row r="9" spans="1:14" x14ac:dyDescent="0.2">
      <c r="B9" s="13" t="str">
        <f>CONCATENATE(B6,IF(hi!C28=1,". "," "),VLOOKUP(B7,hi!A13:J24,hi!C28+5)," ",B8)</f>
        <v>5 maggio 2023</v>
      </c>
      <c r="E9" s="13" t="str">
        <f>CONCATENATE(E6,IF(hi!C28=1,". "," "),VLOOKUP(E7,hi!A13:J24,hi!C28+5)," ",E8)</f>
        <v>31 marzo 2023</v>
      </c>
      <c r="G9" s="2">
        <v>3</v>
      </c>
      <c r="H9" s="2" t="s">
        <v>3795</v>
      </c>
      <c r="I9" s="2" t="s">
        <v>3799</v>
      </c>
      <c r="J9" s="2" t="s">
        <v>3803</v>
      </c>
      <c r="K9" s="2" t="s">
        <v>3807</v>
      </c>
    </row>
    <row r="10" spans="1:14" x14ac:dyDescent="0.2">
      <c r="G10" s="2">
        <v>4</v>
      </c>
      <c r="H10" s="2" t="s">
        <v>3796</v>
      </c>
      <c r="I10" s="2" t="s">
        <v>3800</v>
      </c>
      <c r="J10" s="2" t="s">
        <v>3804</v>
      </c>
      <c r="K10" s="2" t="s">
        <v>3808</v>
      </c>
    </row>
    <row r="12" spans="1:14" x14ac:dyDescent="0.2">
      <c r="A12" s="2">
        <v>1</v>
      </c>
      <c r="B12" s="2">
        <v>2</v>
      </c>
      <c r="C12" s="2">
        <v>3</v>
      </c>
      <c r="D12" s="2">
        <v>4</v>
      </c>
      <c r="E12" s="2">
        <v>5</v>
      </c>
      <c r="F12" s="2">
        <v>6</v>
      </c>
      <c r="G12" s="2">
        <v>7</v>
      </c>
      <c r="H12" s="2">
        <v>8</v>
      </c>
      <c r="I12" s="2">
        <v>9</v>
      </c>
      <c r="J12" s="2" t="s">
        <v>70</v>
      </c>
    </row>
    <row r="13" spans="1:14" x14ac:dyDescent="0.2">
      <c r="A13" s="16">
        <v>1</v>
      </c>
      <c r="B13" s="16" t="s">
        <v>71</v>
      </c>
      <c r="C13" s="16" t="s">
        <v>72</v>
      </c>
      <c r="D13" s="16" t="s">
        <v>73</v>
      </c>
      <c r="E13" s="16" t="s">
        <v>71</v>
      </c>
      <c r="F13" s="16" t="s">
        <v>74</v>
      </c>
      <c r="G13" s="16" t="s">
        <v>75</v>
      </c>
      <c r="H13" s="16" t="s">
        <v>76</v>
      </c>
      <c r="I13" s="16" t="s">
        <v>77</v>
      </c>
      <c r="J13" s="16">
        <v>1</v>
      </c>
    </row>
    <row r="14" spans="1:14" x14ac:dyDescent="0.2">
      <c r="A14" s="16">
        <v>2</v>
      </c>
      <c r="B14" s="16" t="s">
        <v>78</v>
      </c>
      <c r="C14" s="16" t="s">
        <v>79</v>
      </c>
      <c r="D14" s="16" t="s">
        <v>80</v>
      </c>
      <c r="E14" s="16" t="s">
        <v>78</v>
      </c>
      <c r="F14" s="16" t="s">
        <v>81</v>
      </c>
      <c r="G14" s="16" t="s">
        <v>82</v>
      </c>
      <c r="H14" s="16" t="s">
        <v>83</v>
      </c>
      <c r="I14" s="16" t="s">
        <v>84</v>
      </c>
      <c r="J14" s="16">
        <v>1</v>
      </c>
    </row>
    <row r="15" spans="1:14" x14ac:dyDescent="0.2">
      <c r="A15" s="16">
        <v>3</v>
      </c>
      <c r="B15" s="16" t="s">
        <v>85</v>
      </c>
      <c r="C15" s="16" t="s">
        <v>85</v>
      </c>
      <c r="D15" s="16" t="s">
        <v>86</v>
      </c>
      <c r="E15" s="16" t="s">
        <v>85</v>
      </c>
      <c r="F15" s="16" t="s">
        <v>87</v>
      </c>
      <c r="G15" s="16" t="s">
        <v>88</v>
      </c>
      <c r="H15" s="16" t="s">
        <v>89</v>
      </c>
      <c r="I15" s="16" t="s">
        <v>90</v>
      </c>
      <c r="J15" s="16">
        <v>1</v>
      </c>
    </row>
    <row r="16" spans="1:14" x14ac:dyDescent="0.2">
      <c r="A16" s="16">
        <v>4</v>
      </c>
      <c r="B16" s="16" t="s">
        <v>91</v>
      </c>
      <c r="C16" s="16" t="s">
        <v>92</v>
      </c>
      <c r="D16" s="16" t="s">
        <v>93</v>
      </c>
      <c r="E16" s="16" t="s">
        <v>91</v>
      </c>
      <c r="F16" s="16" t="s">
        <v>94</v>
      </c>
      <c r="G16" s="16" t="s">
        <v>95</v>
      </c>
      <c r="H16" s="16" t="s">
        <v>96</v>
      </c>
      <c r="I16" s="16" t="s">
        <v>94</v>
      </c>
      <c r="J16" s="16">
        <v>2</v>
      </c>
    </row>
    <row r="17" spans="1:19" x14ac:dyDescent="0.2">
      <c r="A17" s="16">
        <v>5</v>
      </c>
      <c r="B17" s="16" t="s">
        <v>97</v>
      </c>
      <c r="C17" s="16" t="s">
        <v>97</v>
      </c>
      <c r="D17" s="16" t="s">
        <v>98</v>
      </c>
      <c r="E17" s="16" t="s">
        <v>99</v>
      </c>
      <c r="F17" s="16" t="s">
        <v>97</v>
      </c>
      <c r="G17" s="16" t="s">
        <v>100</v>
      </c>
      <c r="H17" s="16" t="s">
        <v>101</v>
      </c>
      <c r="I17" s="16" t="s">
        <v>99</v>
      </c>
      <c r="J17" s="16">
        <v>2</v>
      </c>
    </row>
    <row r="18" spans="1:19" x14ac:dyDescent="0.2">
      <c r="A18" s="16">
        <v>6</v>
      </c>
      <c r="B18" s="16" t="s">
        <v>102</v>
      </c>
      <c r="C18" s="16" t="s">
        <v>103</v>
      </c>
      <c r="D18" s="16" t="s">
        <v>104</v>
      </c>
      <c r="E18" s="16" t="s">
        <v>105</v>
      </c>
      <c r="F18" s="16" t="s">
        <v>106</v>
      </c>
      <c r="G18" s="16" t="s">
        <v>107</v>
      </c>
      <c r="H18" s="16" t="s">
        <v>356</v>
      </c>
      <c r="I18" s="16" t="s">
        <v>105</v>
      </c>
      <c r="J18" s="16">
        <v>2</v>
      </c>
    </row>
    <row r="19" spans="1:19" x14ac:dyDescent="0.2">
      <c r="A19" s="16">
        <v>7</v>
      </c>
      <c r="B19" s="16" t="s">
        <v>108</v>
      </c>
      <c r="C19" s="16" t="s">
        <v>109</v>
      </c>
      <c r="D19" s="16" t="s">
        <v>110</v>
      </c>
      <c r="E19" s="16" t="s">
        <v>111</v>
      </c>
      <c r="F19" s="16" t="s">
        <v>112</v>
      </c>
      <c r="G19" s="16" t="s">
        <v>113</v>
      </c>
      <c r="H19" s="16" t="s">
        <v>114</v>
      </c>
      <c r="I19" s="16" t="s">
        <v>111</v>
      </c>
      <c r="J19" s="16">
        <v>3</v>
      </c>
    </row>
    <row r="20" spans="1:19" x14ac:dyDescent="0.2">
      <c r="A20" s="16">
        <v>8</v>
      </c>
      <c r="B20" s="16" t="s">
        <v>115</v>
      </c>
      <c r="C20" s="16" t="s">
        <v>116</v>
      </c>
      <c r="D20" s="16" t="s">
        <v>117</v>
      </c>
      <c r="E20" s="16" t="s">
        <v>115</v>
      </c>
      <c r="F20" s="16" t="s">
        <v>118</v>
      </c>
      <c r="G20" s="16" t="s">
        <v>119</v>
      </c>
      <c r="H20" s="16" t="s">
        <v>120</v>
      </c>
      <c r="I20" s="16" t="s">
        <v>118</v>
      </c>
      <c r="J20" s="16">
        <v>3</v>
      </c>
    </row>
    <row r="21" spans="1:19" x14ac:dyDescent="0.2">
      <c r="A21" s="16">
        <v>9</v>
      </c>
      <c r="B21" s="16" t="s">
        <v>121</v>
      </c>
      <c r="C21" s="16" t="s">
        <v>121</v>
      </c>
      <c r="D21" s="16" t="s">
        <v>122</v>
      </c>
      <c r="E21" s="16" t="s">
        <v>123</v>
      </c>
      <c r="F21" s="16" t="s">
        <v>124</v>
      </c>
      <c r="G21" s="16" t="s">
        <v>125</v>
      </c>
      <c r="H21" s="16" t="s">
        <v>126</v>
      </c>
      <c r="I21" s="16" t="s">
        <v>124</v>
      </c>
      <c r="J21" s="16">
        <v>3</v>
      </c>
    </row>
    <row r="22" spans="1:19" x14ac:dyDescent="0.2">
      <c r="A22" s="16">
        <v>10</v>
      </c>
      <c r="B22" s="16" t="s">
        <v>127</v>
      </c>
      <c r="C22" s="16" t="s">
        <v>128</v>
      </c>
      <c r="D22" s="16" t="s">
        <v>129</v>
      </c>
      <c r="E22" s="16" t="s">
        <v>128</v>
      </c>
      <c r="F22" s="16" t="s">
        <v>130</v>
      </c>
      <c r="G22" s="16" t="s">
        <v>131</v>
      </c>
      <c r="H22" s="16" t="s">
        <v>132</v>
      </c>
      <c r="I22" s="16" t="s">
        <v>133</v>
      </c>
      <c r="J22" s="16">
        <v>4</v>
      </c>
    </row>
    <row r="23" spans="1:19" x14ac:dyDescent="0.2">
      <c r="A23" s="16">
        <v>11</v>
      </c>
      <c r="B23" s="16" t="s">
        <v>134</v>
      </c>
      <c r="C23" s="16" t="s">
        <v>134</v>
      </c>
      <c r="D23" s="16" t="s">
        <v>135</v>
      </c>
      <c r="E23" s="16" t="s">
        <v>134</v>
      </c>
      <c r="F23" s="16" t="s">
        <v>136</v>
      </c>
      <c r="G23" s="16" t="s">
        <v>137</v>
      </c>
      <c r="H23" s="16" t="s">
        <v>137</v>
      </c>
      <c r="I23" s="16" t="s">
        <v>136</v>
      </c>
      <c r="J23" s="16">
        <v>4</v>
      </c>
    </row>
    <row r="24" spans="1:19" x14ac:dyDescent="0.2">
      <c r="A24" s="16">
        <v>12</v>
      </c>
      <c r="B24" s="16" t="s">
        <v>138</v>
      </c>
      <c r="C24" s="16" t="s">
        <v>139</v>
      </c>
      <c r="D24" s="16" t="s">
        <v>140</v>
      </c>
      <c r="E24" s="16" t="s">
        <v>141</v>
      </c>
      <c r="F24" s="16" t="s">
        <v>142</v>
      </c>
      <c r="G24" s="16" t="s">
        <v>143</v>
      </c>
      <c r="H24" s="16" t="s">
        <v>144</v>
      </c>
      <c r="I24" s="16" t="s">
        <v>145</v>
      </c>
      <c r="J24" s="16">
        <v>4</v>
      </c>
    </row>
    <row r="27" spans="1:19" x14ac:dyDescent="0.2">
      <c r="A27" s="2" t="s">
        <v>160</v>
      </c>
    </row>
    <row r="28" spans="1:19" x14ac:dyDescent="0.2">
      <c r="A28" s="16">
        <v>1</v>
      </c>
      <c r="B28" s="16" t="s">
        <v>24</v>
      </c>
      <c r="C28" s="23">
        <v>3</v>
      </c>
      <c r="G28" s="2" t="s">
        <v>3540</v>
      </c>
      <c r="H28" s="16" t="s">
        <v>3539</v>
      </c>
      <c r="I28" s="20" t="str">
        <f>IF(C33=3,H28,"")</f>
        <v/>
      </c>
    </row>
    <row r="29" spans="1:19" x14ac:dyDescent="0.2">
      <c r="A29" s="16">
        <v>2</v>
      </c>
      <c r="B29" s="16" t="s">
        <v>67</v>
      </c>
    </row>
    <row r="30" spans="1:19" x14ac:dyDescent="0.2">
      <c r="A30" s="16">
        <v>3</v>
      </c>
      <c r="B30" s="16" t="s">
        <v>68</v>
      </c>
    </row>
    <row r="31" spans="1:19" x14ac:dyDescent="0.2">
      <c r="A31" s="16">
        <v>4</v>
      </c>
      <c r="B31" s="16" t="s">
        <v>69</v>
      </c>
    </row>
    <row r="32" spans="1:19" x14ac:dyDescent="0.2">
      <c r="H32" s="16" t="s">
        <v>3534</v>
      </c>
      <c r="I32" s="16"/>
      <c r="J32" s="16"/>
      <c r="K32" s="16"/>
      <c r="L32" s="16" t="s">
        <v>3535</v>
      </c>
      <c r="M32" s="16"/>
      <c r="N32" s="16"/>
      <c r="O32" s="16"/>
      <c r="P32" s="16" t="s">
        <v>3536</v>
      </c>
      <c r="Q32" s="16"/>
      <c r="R32" s="16"/>
      <c r="S32" s="16"/>
    </row>
    <row r="33" spans="1:19" x14ac:dyDescent="0.2">
      <c r="A33" s="2" t="s">
        <v>482</v>
      </c>
      <c r="C33" s="24">
        <v>1</v>
      </c>
      <c r="D33" s="2" t="str">
        <f>VLOOKUP($C$33,$G$34:$I$36,2,FALSE)</f>
        <v>gem_nemiet</v>
      </c>
      <c r="E33" s="2" t="str">
        <f>VLOOKUP($C$33,$G$34:$I$36,3,FALSE)</f>
        <v>gem_mw</v>
      </c>
      <c r="H33" s="25" t="s">
        <v>3530</v>
      </c>
      <c r="I33" s="25" t="s">
        <v>3531</v>
      </c>
      <c r="J33" s="25" t="s">
        <v>3532</v>
      </c>
      <c r="K33" s="25" t="s">
        <v>3533</v>
      </c>
      <c r="L33" s="25" t="s">
        <v>3530</v>
      </c>
      <c r="M33" s="25" t="s">
        <v>3531</v>
      </c>
      <c r="N33" s="25" t="s">
        <v>3532</v>
      </c>
      <c r="O33" s="25" t="s">
        <v>3533</v>
      </c>
      <c r="P33" s="25" t="s">
        <v>3530</v>
      </c>
      <c r="Q33" s="25" t="s">
        <v>3531</v>
      </c>
      <c r="R33" s="25" t="s">
        <v>3532</v>
      </c>
      <c r="S33" s="25" t="s">
        <v>3533</v>
      </c>
    </row>
    <row r="34" spans="1:19" x14ac:dyDescent="0.2">
      <c r="A34" s="16">
        <v>1</v>
      </c>
      <c r="B34" s="13" t="str">
        <f>IF(C$28=1,C34,IF(C$28=2,D34,IF(C$28=3,E34,IF(C$28=4,F34,C34))))</f>
        <v>Immobili ad uso misto</v>
      </c>
      <c r="C34" s="22" t="s">
        <v>3876</v>
      </c>
      <c r="D34" s="16" t="s">
        <v>3966</v>
      </c>
      <c r="E34" s="16" t="s">
        <v>3946</v>
      </c>
      <c r="F34" s="16" t="s">
        <v>3948</v>
      </c>
      <c r="G34" s="16">
        <v>1</v>
      </c>
      <c r="H34" s="25" t="s">
        <v>3833</v>
      </c>
      <c r="I34" s="25" t="s">
        <v>3834</v>
      </c>
      <c r="J34" s="25"/>
      <c r="K34" s="25"/>
      <c r="L34" s="20" t="str">
        <f>te!A73</f>
        <v>Reddito netto</v>
      </c>
      <c r="M34" s="20" t="str">
        <f>te!A74</f>
        <v>Valore di mercato</v>
      </c>
      <c r="N34" s="20"/>
      <c r="O34" s="20"/>
      <c r="P34" s="20" t="str">
        <f>te!A73</f>
        <v>Reddito netto</v>
      </c>
      <c r="Q34" s="20" t="str">
        <f>te!A74</f>
        <v>Valore di mercato</v>
      </c>
      <c r="R34" s="20"/>
      <c r="S34" s="20"/>
    </row>
    <row r="35" spans="1:19" x14ac:dyDescent="0.2">
      <c r="A35" s="16">
        <v>2</v>
      </c>
      <c r="B35" s="13" t="str">
        <f>IF(C$28=1,C35,IF(C$28=2,D35,IF(C$28=3,E35,IF(C$28=4,F35,C35))))</f>
        <v>Case plurifamiliari</v>
      </c>
      <c r="C35" s="22" t="s">
        <v>3877</v>
      </c>
      <c r="D35" s="16" t="s">
        <v>3962</v>
      </c>
      <c r="E35" s="16" t="s">
        <v>3947</v>
      </c>
      <c r="F35" s="16" t="s">
        <v>3912</v>
      </c>
      <c r="G35" s="16">
        <v>2</v>
      </c>
      <c r="H35" s="25" t="s">
        <v>3823</v>
      </c>
      <c r="I35" s="25" t="s">
        <v>3824</v>
      </c>
      <c r="J35" s="25"/>
      <c r="K35" s="25"/>
      <c r="L35" s="20" t="str">
        <f>te!A81</f>
        <v>Reddito netto</v>
      </c>
      <c r="M35" s="20" t="str">
        <f>te!A82</f>
        <v>Valore di mercato</v>
      </c>
      <c r="N35" s="20"/>
      <c r="O35" s="20"/>
      <c r="P35" s="20" t="str">
        <f>te!A73</f>
        <v>Reddito netto</v>
      </c>
      <c r="Q35" s="20" t="str">
        <f>te!A74</f>
        <v>Valore di mercato</v>
      </c>
      <c r="R35" s="20"/>
      <c r="S35" s="20"/>
    </row>
    <row r="36" spans="1:19" x14ac:dyDescent="0.2">
      <c r="A36" s="16">
        <v>3</v>
      </c>
      <c r="B36" s="13" t="str">
        <f>IF(C$28=1,C36,IF(C$28=2,D36,IF(C$28=3,E36,IF(C$28=4,F36,C36))))</f>
        <v>Immobili con uffici</v>
      </c>
      <c r="C36" s="22" t="s">
        <v>3836</v>
      </c>
      <c r="D36" s="16" t="s">
        <v>3965</v>
      </c>
      <c r="E36" s="16" t="s">
        <v>3949</v>
      </c>
      <c r="F36" s="16" t="s">
        <v>3950</v>
      </c>
      <c r="G36" s="16">
        <v>3</v>
      </c>
      <c r="H36" s="25" t="s">
        <v>3825</v>
      </c>
      <c r="I36" s="25" t="s">
        <v>3826</v>
      </c>
      <c r="J36" s="25"/>
      <c r="K36" s="25"/>
      <c r="L36" s="20" t="str">
        <f>te!A81</f>
        <v>Reddito netto</v>
      </c>
      <c r="M36" s="20" t="str">
        <f>te!A82</f>
        <v>Valore di mercato</v>
      </c>
      <c r="N36" s="20"/>
      <c r="O36" s="20"/>
      <c r="P36" s="26" t="str">
        <f>te!A73</f>
        <v>Reddito netto</v>
      </c>
      <c r="Q36" s="20" t="str">
        <f>te!A74</f>
        <v>Valore di mercato</v>
      </c>
      <c r="R36" s="20"/>
      <c r="S36" s="20"/>
    </row>
    <row r="37" spans="1:19" x14ac:dyDescent="0.2">
      <c r="A37" s="16">
        <v>4</v>
      </c>
      <c r="B37" s="13">
        <f>IF(C$28=1,C37,IF(C$28=2,D37,IF(C$28=3,E37,IF(C$28=4,F37,C37))))</f>
        <v>0</v>
      </c>
      <c r="C37" s="22" t="str">
        <f>te!A75</f>
        <v>Rendimento da cash-flow</v>
      </c>
      <c r="D37" s="16"/>
      <c r="E37" s="16"/>
      <c r="F37" s="16"/>
      <c r="H37" s="25" t="str">
        <f>D33&amp;"_CFR"</f>
        <v>gem_nemiet_CFR</v>
      </c>
      <c r="I37" s="25"/>
      <c r="J37" s="25"/>
      <c r="K37" s="25"/>
      <c r="L37" s="20" t="str">
        <f>te!A94</f>
        <v>Terreno PPP (inf)</v>
      </c>
      <c r="M37" s="20" t="str">
        <f>te!A95</f>
        <v>Terreno PPP (med)</v>
      </c>
      <c r="N37" s="20"/>
      <c r="O37" s="20"/>
      <c r="P37" s="20"/>
      <c r="Q37" s="20"/>
      <c r="R37" s="20"/>
      <c r="S37" s="20"/>
    </row>
    <row r="38" spans="1:19" x14ac:dyDescent="0.2">
      <c r="A38" s="16">
        <v>5</v>
      </c>
      <c r="B38" s="13">
        <f>IF(C$28=1,C38,IF(C$28=2,D38,IF(C$28=3,E38,IF(C$28=4,F38,C38))))</f>
        <v>0</v>
      </c>
      <c r="C38" s="22" t="str">
        <f>te!A76</f>
        <v>Rendimento da variazione di valore</v>
      </c>
      <c r="D38" s="16"/>
      <c r="E38" s="16"/>
      <c r="F38" s="16"/>
      <c r="H38" s="25" t="str">
        <f>E33&amp;"_WAR"</f>
        <v>gem_mw_WAR</v>
      </c>
      <c r="I38" s="25"/>
      <c r="J38" s="25"/>
      <c r="K38" s="25"/>
      <c r="L38" s="20" t="str">
        <f>te!A97</f>
        <v>Terreno CU (inf)</v>
      </c>
      <c r="M38" s="20" t="str">
        <f>te!A98</f>
        <v>Terreno CU (med)</v>
      </c>
      <c r="N38" s="20"/>
      <c r="O38" s="20"/>
      <c r="P38" s="20"/>
      <c r="Q38" s="20"/>
      <c r="R38" s="20"/>
      <c r="S38" s="20"/>
    </row>
    <row r="39" spans="1:19" x14ac:dyDescent="0.2">
      <c r="A39" s="2">
        <v>1</v>
      </c>
      <c r="B39" s="2">
        <f>A39+1</f>
        <v>2</v>
      </c>
      <c r="C39" s="2">
        <f t="shared" ref="C39:S39" si="0">B39+1</f>
        <v>3</v>
      </c>
      <c r="D39" s="2">
        <f t="shared" si="0"/>
        <v>4</v>
      </c>
      <c r="E39" s="2">
        <f t="shared" si="0"/>
        <v>5</v>
      </c>
      <c r="F39" s="2">
        <f t="shared" si="0"/>
        <v>6</v>
      </c>
      <c r="G39" s="2">
        <f t="shared" si="0"/>
        <v>7</v>
      </c>
      <c r="H39" s="2">
        <f t="shared" si="0"/>
        <v>8</v>
      </c>
      <c r="I39" s="2">
        <f t="shared" si="0"/>
        <v>9</v>
      </c>
      <c r="J39" s="2">
        <f t="shared" si="0"/>
        <v>10</v>
      </c>
      <c r="K39" s="2">
        <f t="shared" si="0"/>
        <v>11</v>
      </c>
      <c r="L39" s="2">
        <f t="shared" si="0"/>
        <v>12</v>
      </c>
      <c r="M39" s="2">
        <f t="shared" si="0"/>
        <v>13</v>
      </c>
      <c r="N39" s="2">
        <f t="shared" si="0"/>
        <v>14</v>
      </c>
      <c r="O39" s="2">
        <f t="shared" si="0"/>
        <v>15</v>
      </c>
      <c r="P39" s="2">
        <f t="shared" si="0"/>
        <v>16</v>
      </c>
      <c r="Q39" s="2">
        <f t="shared" si="0"/>
        <v>17</v>
      </c>
      <c r="R39" s="2">
        <f t="shared" si="0"/>
        <v>18</v>
      </c>
      <c r="S39" s="2">
        <f t="shared" si="0"/>
        <v>19</v>
      </c>
    </row>
    <row r="40" spans="1:19" x14ac:dyDescent="0.2">
      <c r="G40" s="44"/>
      <c r="H40" s="44"/>
      <c r="I40" s="44"/>
    </row>
    <row r="41" spans="1:19" x14ac:dyDescent="0.2">
      <c r="B41" s="45">
        <v>4</v>
      </c>
      <c r="G41" s="44"/>
      <c r="H41" s="44"/>
      <c r="I41" s="44"/>
    </row>
    <row r="42" spans="1:19" x14ac:dyDescent="0.2">
      <c r="A42" s="16">
        <v>1</v>
      </c>
      <c r="B42" s="13" t="str">
        <f>te!A142&amp;" "&amp;te!A146</f>
        <v>CU segmento di mercato inferiore</v>
      </c>
      <c r="C42" s="16" t="s">
        <v>183</v>
      </c>
      <c r="F42" s="44"/>
      <c r="G42" s="44"/>
      <c r="H42" s="44"/>
      <c r="I42" s="44"/>
    </row>
    <row r="43" spans="1:19" x14ac:dyDescent="0.2">
      <c r="A43" s="16">
        <v>2</v>
      </c>
      <c r="B43" s="13" t="str">
        <f>te!A142&amp;" "&amp;te!A147</f>
        <v>CU segmento di mercato medio</v>
      </c>
      <c r="C43" s="16" t="s">
        <v>184</v>
      </c>
      <c r="F43" s="44"/>
      <c r="G43" s="44"/>
      <c r="H43" s="44"/>
      <c r="I43" s="44"/>
    </row>
    <row r="44" spans="1:19" x14ac:dyDescent="0.2">
      <c r="A44" s="16">
        <v>3</v>
      </c>
      <c r="B44" s="13" t="str">
        <f>te!A142&amp;" "&amp;te!A148</f>
        <v>CU segmento di mercato superiore</v>
      </c>
      <c r="C44" s="16" t="s">
        <v>185</v>
      </c>
      <c r="F44" s="44"/>
      <c r="G44" s="44"/>
      <c r="H44" s="44"/>
      <c r="I44" s="44"/>
    </row>
    <row r="45" spans="1:19" x14ac:dyDescent="0.2">
      <c r="A45" s="16">
        <v>4</v>
      </c>
      <c r="B45" s="13" t="str">
        <f>te!A87</f>
        <v>CU (globale)</v>
      </c>
      <c r="C45" s="16" t="s">
        <v>3526</v>
      </c>
      <c r="F45" s="44"/>
      <c r="G45" s="44"/>
      <c r="H45" s="44"/>
      <c r="I45" s="44"/>
    </row>
    <row r="46" spans="1:19" x14ac:dyDescent="0.2">
      <c r="A46" s="16">
        <v>5</v>
      </c>
      <c r="B46" s="13" t="str">
        <f>te!A143&amp;" "&amp;te!A146</f>
        <v>PPP segmento di mercato inferiore</v>
      </c>
      <c r="C46" s="16" t="s">
        <v>180</v>
      </c>
      <c r="G46" s="44"/>
      <c r="H46" s="44"/>
      <c r="I46" s="44"/>
    </row>
    <row r="47" spans="1:19" x14ac:dyDescent="0.2">
      <c r="A47" s="16">
        <v>6</v>
      </c>
      <c r="B47" s="13" t="str">
        <f>te!A143&amp;" "&amp;te!A147</f>
        <v>PPP segmento di mercato medio</v>
      </c>
      <c r="C47" s="16" t="s">
        <v>181</v>
      </c>
      <c r="G47" s="44"/>
      <c r="H47" s="44"/>
      <c r="I47" s="44"/>
    </row>
    <row r="48" spans="1:19" x14ac:dyDescent="0.2">
      <c r="A48" s="16">
        <v>7</v>
      </c>
      <c r="B48" s="13" t="str">
        <f>te!A143&amp;" "&amp;te!A148</f>
        <v>PPP segmento di mercato superiore</v>
      </c>
      <c r="C48" s="16" t="s">
        <v>182</v>
      </c>
      <c r="G48" s="44"/>
      <c r="H48" s="44"/>
      <c r="I48" s="44"/>
    </row>
    <row r="49" spans="1:12" x14ac:dyDescent="0.2">
      <c r="A49" s="16">
        <v>8</v>
      </c>
      <c r="B49" s="13" t="str">
        <f>te!A89</f>
        <v>PPP globale</v>
      </c>
      <c r="C49" s="16" t="s">
        <v>3525</v>
      </c>
      <c r="G49" s="44"/>
      <c r="H49" s="44"/>
      <c r="I49" s="44"/>
    </row>
    <row r="50" spans="1:12" x14ac:dyDescent="0.2">
      <c r="A50" s="16">
        <v>9</v>
      </c>
      <c r="B50" s="13" t="str">
        <f>te!A149</f>
        <v>Proprietà privata</v>
      </c>
      <c r="C50" s="16" t="s">
        <v>3527</v>
      </c>
      <c r="G50" s="44"/>
      <c r="H50" s="44"/>
      <c r="I50" s="44"/>
    </row>
    <row r="51" spans="1:12" x14ac:dyDescent="0.2">
      <c r="A51" s="16">
        <v>10</v>
      </c>
      <c r="B51" s="13" t="str">
        <f>te!A144&amp;" "&amp;te!A146</f>
        <v>Terreno CU segmento di mercato inferiore</v>
      </c>
      <c r="C51" s="16" t="s">
        <v>3600</v>
      </c>
      <c r="G51" s="44"/>
      <c r="H51" s="44"/>
      <c r="I51" s="44"/>
    </row>
    <row r="52" spans="1:12" x14ac:dyDescent="0.2">
      <c r="A52" s="16">
        <v>11</v>
      </c>
      <c r="B52" s="13" t="str">
        <f>te!A144&amp;" "&amp;te!A147</f>
        <v>Terreno CU segmento di mercato medio</v>
      </c>
      <c r="C52" s="16" t="s">
        <v>3599</v>
      </c>
      <c r="G52" s="44"/>
      <c r="H52" s="44"/>
      <c r="I52" s="44"/>
    </row>
    <row r="53" spans="1:12" x14ac:dyDescent="0.2">
      <c r="A53" s="16">
        <v>12</v>
      </c>
      <c r="B53" s="13" t="str">
        <f>te!A144&amp;" "&amp;te!A148</f>
        <v>Terreno CU segmento di mercato superiore</v>
      </c>
      <c r="C53" s="16" t="s">
        <v>3597</v>
      </c>
      <c r="G53" s="44"/>
      <c r="H53" s="44"/>
      <c r="I53" s="44"/>
    </row>
    <row r="54" spans="1:12" x14ac:dyDescent="0.2">
      <c r="A54" s="16">
        <v>13</v>
      </c>
      <c r="B54" s="13" t="str">
        <f>te!A92</f>
        <v>Terreno CU globale</v>
      </c>
      <c r="C54" s="16" t="s">
        <v>3598</v>
      </c>
      <c r="G54" s="44"/>
      <c r="H54" s="44"/>
      <c r="I54" s="44"/>
    </row>
    <row r="55" spans="1:12" x14ac:dyDescent="0.2">
      <c r="A55" s="16">
        <v>14</v>
      </c>
      <c r="B55" s="13" t="str">
        <f>te!A143&amp;" "&amp;te!A146</f>
        <v>PPP segmento di mercato inferiore</v>
      </c>
      <c r="C55" s="16" t="s">
        <v>3604</v>
      </c>
      <c r="G55" s="44"/>
      <c r="H55" s="44"/>
      <c r="I55" s="44"/>
    </row>
    <row r="56" spans="1:12" x14ac:dyDescent="0.2">
      <c r="A56" s="16">
        <v>15</v>
      </c>
      <c r="B56" s="13" t="str">
        <f>te!A143&amp;" "&amp;te!A147</f>
        <v>PPP segmento di mercato medio</v>
      </c>
      <c r="C56" s="16" t="s">
        <v>3603</v>
      </c>
      <c r="G56" s="44"/>
      <c r="H56" s="44"/>
      <c r="I56" s="44"/>
    </row>
    <row r="57" spans="1:12" x14ac:dyDescent="0.2">
      <c r="A57" s="16">
        <v>16</v>
      </c>
      <c r="B57" s="13" t="str">
        <f>te!A143&amp;" "&amp;te!A148</f>
        <v>PPP segmento di mercato superiore</v>
      </c>
      <c r="C57" s="16" t="s">
        <v>3601</v>
      </c>
      <c r="G57" s="44"/>
      <c r="H57" s="44"/>
      <c r="I57" s="44"/>
    </row>
    <row r="58" spans="1:12" x14ac:dyDescent="0.2">
      <c r="A58" s="16">
        <v>17</v>
      </c>
      <c r="B58" s="13" t="str">
        <f>te!A103</f>
        <v>Terreno PPP globale</v>
      </c>
      <c r="C58" s="16" t="s">
        <v>3602</v>
      </c>
      <c r="G58" s="44"/>
      <c r="H58" s="44"/>
      <c r="I58" s="44"/>
    </row>
    <row r="59" spans="1:12" x14ac:dyDescent="0.2">
      <c r="A59" s="16">
        <v>18</v>
      </c>
      <c r="B59" s="13" t="str">
        <f>te!A105</f>
        <v>Terreno Imm. di proprietà</v>
      </c>
      <c r="C59" s="16" t="s">
        <v>3605</v>
      </c>
      <c r="G59" s="44"/>
      <c r="H59" s="44"/>
      <c r="I59" s="44"/>
    </row>
    <row r="60" spans="1:12" x14ac:dyDescent="0.2">
      <c r="F60" s="2" t="s">
        <v>3521</v>
      </c>
      <c r="G60" s="2" t="s">
        <v>3522</v>
      </c>
    </row>
    <row r="61" spans="1:12" x14ac:dyDescent="0.2">
      <c r="F61" s="24">
        <v>4</v>
      </c>
      <c r="G61" s="24">
        <v>2</v>
      </c>
    </row>
    <row r="62" spans="1:12" x14ac:dyDescent="0.2">
      <c r="C62" s="24">
        <v>1</v>
      </c>
      <c r="D62" s="27" t="str">
        <f>VLOOKUP(C62,A66:B73,2,0)</f>
        <v>Regione lago Lemano</v>
      </c>
      <c r="F62" s="27" t="str">
        <f>VLOOKUP(F61,A66:B73,2,FALSE)</f>
        <v>Regione Basilea</v>
      </c>
      <c r="G62" s="27" t="str">
        <f>VLOOKUP(G61,A66:B73,2,FALSE)</f>
        <v>Regione Giura</v>
      </c>
    </row>
    <row r="64" spans="1:12" x14ac:dyDescent="0.2">
      <c r="G64" s="200" t="s">
        <v>3763</v>
      </c>
      <c r="H64" s="200"/>
      <c r="I64" s="200"/>
      <c r="J64" s="200"/>
      <c r="K64" s="200"/>
      <c r="L64" s="200"/>
    </row>
    <row r="65" spans="1:24" ht="13.5" thickBot="1" x14ac:dyDescent="0.25">
      <c r="A65" s="2" t="s">
        <v>153</v>
      </c>
      <c r="B65" s="2" t="s">
        <v>159</v>
      </c>
      <c r="C65" s="2" t="s">
        <v>155</v>
      </c>
      <c r="D65" s="2" t="s">
        <v>156</v>
      </c>
      <c r="E65" s="2" t="s">
        <v>157</v>
      </c>
      <c r="F65" s="2" t="s">
        <v>158</v>
      </c>
      <c r="G65" s="44" t="s">
        <v>183</v>
      </c>
      <c r="H65" s="44" t="s">
        <v>184</v>
      </c>
      <c r="I65" s="44" t="s">
        <v>185</v>
      </c>
      <c r="J65" s="2" t="s">
        <v>3526</v>
      </c>
      <c r="K65" s="2" t="s">
        <v>180</v>
      </c>
      <c r="L65" s="2" t="s">
        <v>181</v>
      </c>
      <c r="M65" s="2" t="s">
        <v>182</v>
      </c>
      <c r="N65" s="2" t="s">
        <v>3525</v>
      </c>
      <c r="O65" s="2" t="s">
        <v>3527</v>
      </c>
      <c r="P65" s="2" t="s">
        <v>3600</v>
      </c>
      <c r="Q65" s="2" t="s">
        <v>3599</v>
      </c>
      <c r="R65" s="2" t="s">
        <v>3597</v>
      </c>
      <c r="S65" s="2" t="s">
        <v>3598</v>
      </c>
      <c r="T65" s="2" t="s">
        <v>3604</v>
      </c>
      <c r="U65" s="2" t="s">
        <v>3603</v>
      </c>
      <c r="V65" s="2" t="s">
        <v>3601</v>
      </c>
      <c r="W65" s="2" t="s">
        <v>3602</v>
      </c>
      <c r="X65" s="2" t="s">
        <v>3605</v>
      </c>
    </row>
    <row r="66" spans="1:24" x14ac:dyDescent="0.2">
      <c r="A66" s="16">
        <v>1</v>
      </c>
      <c r="B66" s="13" t="str">
        <f>IF(C$28=1,C66,IF(C$28=2,D66,IF(C$28=3,E66,IF(C$28=4,F66,C66))))</f>
        <v>Regione lago Lemano</v>
      </c>
      <c r="C66" s="16" t="s">
        <v>31</v>
      </c>
      <c r="D66" s="16" t="s">
        <v>27</v>
      </c>
      <c r="E66" s="16" t="s">
        <v>383</v>
      </c>
      <c r="F66" s="28" t="s">
        <v>451</v>
      </c>
      <c r="G66" s="48">
        <v>0.17943179040655025</v>
      </c>
      <c r="H66" s="49">
        <v>0.17701112973395233</v>
      </c>
      <c r="I66" s="50">
        <v>0.1786575906280844</v>
      </c>
      <c r="J66" s="57">
        <f>AVERAGE(G66:I66)</f>
        <v>0.17836683692286234</v>
      </c>
      <c r="K66" s="58">
        <v>0.19108274045835499</v>
      </c>
      <c r="L66" s="50">
        <v>0.20188845429301466</v>
      </c>
      <c r="M66" s="50">
        <v>0.18372250369445464</v>
      </c>
      <c r="N66" s="57">
        <f>AVERAGE(K66:M66)</f>
        <v>0.19223123281527477</v>
      </c>
      <c r="O66" s="57">
        <f t="shared" ref="O66:O73" si="1">AVERAGE(N66,J66)</f>
        <v>0.18529903486906857</v>
      </c>
      <c r="P66" s="57">
        <f>G66</f>
        <v>0.17943179040655025</v>
      </c>
      <c r="Q66" s="57">
        <f t="shared" ref="Q66:Q73" si="2">H66</f>
        <v>0.17701112973395233</v>
      </c>
      <c r="R66" s="57">
        <f t="shared" ref="R66:R73" si="3">I66</f>
        <v>0.1786575906280844</v>
      </c>
      <c r="S66" s="57">
        <f>AVERAGE(P66:R66)</f>
        <v>0.17836683692286234</v>
      </c>
      <c r="T66" s="57">
        <f>K66</f>
        <v>0.19108274045835499</v>
      </c>
      <c r="U66" s="57">
        <f t="shared" ref="U66:U73" si="4">L66</f>
        <v>0.20188845429301466</v>
      </c>
      <c r="V66" s="57">
        <f t="shared" ref="V66:V73" si="5">M66</f>
        <v>0.18372250369445464</v>
      </c>
      <c r="W66" s="57">
        <f>AVERAGE(T66:V66)</f>
        <v>0.19223123281527477</v>
      </c>
      <c r="X66" s="57">
        <f>AVERAGE(W66,S66)</f>
        <v>0.18529903486906857</v>
      </c>
    </row>
    <row r="67" spans="1:24" x14ac:dyDescent="0.2">
      <c r="A67" s="16">
        <v>2</v>
      </c>
      <c r="B67" s="13" t="str">
        <f t="shared" ref="B67:B73" si="6">IF(C$28=1,C67,IF(C$28=2,D67,IF(C$28=3,E67,IF(C$28=4,F67,C67))))</f>
        <v>Regione Giura</v>
      </c>
      <c r="C67" s="16" t="s">
        <v>32</v>
      </c>
      <c r="D67" s="16" t="s">
        <v>35</v>
      </c>
      <c r="E67" s="16" t="s">
        <v>166</v>
      </c>
      <c r="F67" s="28" t="s">
        <v>452</v>
      </c>
      <c r="G67" s="51">
        <v>4.9764450568500936E-2</v>
      </c>
      <c r="H67" s="47">
        <v>4.2696546064276489E-2</v>
      </c>
      <c r="I67" s="52">
        <v>4.7248784381334154E-2</v>
      </c>
      <c r="J67" s="57">
        <f t="shared" ref="J67:J73" si="7">AVERAGE(G67:I67)</f>
        <v>4.6569927004703859E-2</v>
      </c>
      <c r="K67" s="59">
        <v>3.438276337146564E-2</v>
      </c>
      <c r="L67" s="52">
        <v>2.3394666729742105E-2</v>
      </c>
      <c r="M67" s="52">
        <v>3.2246642206833681E-2</v>
      </c>
      <c r="N67" s="57">
        <f t="shared" ref="N67:N73" si="8">AVERAGE(K67:M67)</f>
        <v>3.0008024102680473E-2</v>
      </c>
      <c r="O67" s="57">
        <f t="shared" si="1"/>
        <v>3.8288975553692164E-2</v>
      </c>
      <c r="P67" s="57">
        <f t="shared" ref="P67:P73" si="9">G67</f>
        <v>4.9764450568500936E-2</v>
      </c>
      <c r="Q67" s="57">
        <f t="shared" si="2"/>
        <v>4.2696546064276489E-2</v>
      </c>
      <c r="R67" s="57">
        <f t="shared" si="3"/>
        <v>4.7248784381334154E-2</v>
      </c>
      <c r="S67" s="57">
        <f t="shared" ref="S67:S73" si="10">AVERAGE(P67:R67)</f>
        <v>4.6569927004703859E-2</v>
      </c>
      <c r="T67" s="57">
        <f t="shared" ref="T67:T73" si="11">K67</f>
        <v>3.438276337146564E-2</v>
      </c>
      <c r="U67" s="57">
        <f t="shared" si="4"/>
        <v>2.3394666729742105E-2</v>
      </c>
      <c r="V67" s="57">
        <f t="shared" si="5"/>
        <v>3.2246642206833681E-2</v>
      </c>
      <c r="W67" s="57">
        <f t="shared" ref="W67:W73" si="12">AVERAGE(T67:V67)</f>
        <v>3.0008024102680473E-2</v>
      </c>
      <c r="X67" s="57">
        <f t="shared" ref="X67:X73" si="13">AVERAGE(W67,S67)</f>
        <v>3.8288975553692164E-2</v>
      </c>
    </row>
    <row r="68" spans="1:24" x14ac:dyDescent="0.2">
      <c r="A68" s="16">
        <v>3</v>
      </c>
      <c r="B68" s="13" t="str">
        <f t="shared" si="6"/>
        <v>Regione Altipiano</v>
      </c>
      <c r="C68" s="16" t="s">
        <v>162</v>
      </c>
      <c r="D68" s="16" t="s">
        <v>178</v>
      </c>
      <c r="E68" s="16" t="s">
        <v>386</v>
      </c>
      <c r="F68" s="28" t="s">
        <v>456</v>
      </c>
      <c r="G68" s="51">
        <v>0.22303633537975948</v>
      </c>
      <c r="H68" s="47">
        <v>0.22101010414933614</v>
      </c>
      <c r="I68" s="52">
        <v>0.21537059270448214</v>
      </c>
      <c r="J68" s="57">
        <f t="shared" si="7"/>
        <v>0.21980567741119258</v>
      </c>
      <c r="K68" s="59">
        <v>0.18838998437498064</v>
      </c>
      <c r="L68" s="52">
        <v>0.17277060026874538</v>
      </c>
      <c r="M68" s="52">
        <v>0.18449709764583533</v>
      </c>
      <c r="N68" s="57">
        <f t="shared" si="8"/>
        <v>0.18188589409652045</v>
      </c>
      <c r="O68" s="57">
        <f t="shared" si="1"/>
        <v>0.20084578575385653</v>
      </c>
      <c r="P68" s="57">
        <f t="shared" si="9"/>
        <v>0.22303633537975948</v>
      </c>
      <c r="Q68" s="57">
        <f t="shared" si="2"/>
        <v>0.22101010414933614</v>
      </c>
      <c r="R68" s="57">
        <f t="shared" si="3"/>
        <v>0.21537059270448214</v>
      </c>
      <c r="S68" s="57">
        <f t="shared" si="10"/>
        <v>0.21980567741119258</v>
      </c>
      <c r="T68" s="57">
        <f t="shared" si="11"/>
        <v>0.18838998437498064</v>
      </c>
      <c r="U68" s="57">
        <f t="shared" si="4"/>
        <v>0.17277060026874538</v>
      </c>
      <c r="V68" s="57">
        <f t="shared" si="5"/>
        <v>0.18449709764583533</v>
      </c>
      <c r="W68" s="57">
        <f t="shared" si="12"/>
        <v>0.18188589409652045</v>
      </c>
      <c r="X68" s="57">
        <f t="shared" si="13"/>
        <v>0.20084578575385653</v>
      </c>
    </row>
    <row r="69" spans="1:24" x14ac:dyDescent="0.2">
      <c r="A69" s="16">
        <v>4</v>
      </c>
      <c r="B69" s="13" t="str">
        <f t="shared" si="6"/>
        <v>Regione Basilea</v>
      </c>
      <c r="C69" s="16" t="s">
        <v>33</v>
      </c>
      <c r="D69" s="16" t="s">
        <v>36</v>
      </c>
      <c r="E69" s="16" t="s">
        <v>168</v>
      </c>
      <c r="F69" s="28" t="s">
        <v>453</v>
      </c>
      <c r="G69" s="51">
        <v>6.5971456100192574E-2</v>
      </c>
      <c r="H69" s="47">
        <v>7.3629917373908171E-2</v>
      </c>
      <c r="I69" s="52">
        <v>6.4474382793907672E-2</v>
      </c>
      <c r="J69" s="57">
        <f t="shared" si="7"/>
        <v>6.802525208933613E-2</v>
      </c>
      <c r="K69" s="59">
        <v>4.9359544565557918E-2</v>
      </c>
      <c r="L69" s="52">
        <v>4.7467229405691085E-2</v>
      </c>
      <c r="M69" s="52">
        <v>4.8164306449805509E-2</v>
      </c>
      <c r="N69" s="57">
        <f t="shared" si="8"/>
        <v>4.8330360140351504E-2</v>
      </c>
      <c r="O69" s="57">
        <f t="shared" si="1"/>
        <v>5.8177806114843814E-2</v>
      </c>
      <c r="P69" s="57">
        <f t="shared" si="9"/>
        <v>6.5971456100192574E-2</v>
      </c>
      <c r="Q69" s="57">
        <f t="shared" si="2"/>
        <v>7.3629917373908171E-2</v>
      </c>
      <c r="R69" s="57">
        <f t="shared" si="3"/>
        <v>6.4474382793907672E-2</v>
      </c>
      <c r="S69" s="57">
        <f t="shared" si="10"/>
        <v>6.802525208933613E-2</v>
      </c>
      <c r="T69" s="57">
        <f t="shared" si="11"/>
        <v>4.9359544565557918E-2</v>
      </c>
      <c r="U69" s="57">
        <f t="shared" si="4"/>
        <v>4.7467229405691085E-2</v>
      </c>
      <c r="V69" s="57">
        <f t="shared" si="5"/>
        <v>4.8164306449805509E-2</v>
      </c>
      <c r="W69" s="57">
        <f t="shared" si="12"/>
        <v>4.8330360140351504E-2</v>
      </c>
      <c r="X69" s="57">
        <f t="shared" si="13"/>
        <v>5.8177806114843814E-2</v>
      </c>
    </row>
    <row r="70" spans="1:24" x14ac:dyDescent="0.2">
      <c r="A70" s="16">
        <v>5</v>
      </c>
      <c r="B70" s="13" t="str">
        <f t="shared" si="6"/>
        <v>Regione Zurigo</v>
      </c>
      <c r="C70" s="16" t="s">
        <v>34</v>
      </c>
      <c r="D70" s="16" t="s">
        <v>37</v>
      </c>
      <c r="E70" s="16" t="s">
        <v>169</v>
      </c>
      <c r="F70" s="28" t="s">
        <v>454</v>
      </c>
      <c r="G70" s="51">
        <v>0.14974844829410622</v>
      </c>
      <c r="H70" s="47">
        <v>0.16845353884341133</v>
      </c>
      <c r="I70" s="52">
        <v>0.15874316034334662</v>
      </c>
      <c r="J70" s="57">
        <f t="shared" si="7"/>
        <v>0.15898171582695472</v>
      </c>
      <c r="K70" s="59">
        <v>0.13397766106935924</v>
      </c>
      <c r="L70" s="52">
        <v>0.18433688315792976</v>
      </c>
      <c r="M70" s="52">
        <v>0.17434552039208628</v>
      </c>
      <c r="N70" s="57">
        <f t="shared" si="8"/>
        <v>0.16422002153979176</v>
      </c>
      <c r="O70" s="57">
        <f t="shared" si="1"/>
        <v>0.16160086868337326</v>
      </c>
      <c r="P70" s="57">
        <f t="shared" si="9"/>
        <v>0.14974844829410622</v>
      </c>
      <c r="Q70" s="57">
        <f t="shared" si="2"/>
        <v>0.16845353884341133</v>
      </c>
      <c r="R70" s="57">
        <f t="shared" si="3"/>
        <v>0.15874316034334662</v>
      </c>
      <c r="S70" s="57">
        <f t="shared" si="10"/>
        <v>0.15898171582695472</v>
      </c>
      <c r="T70" s="57">
        <f t="shared" si="11"/>
        <v>0.13397766106935924</v>
      </c>
      <c r="U70" s="57">
        <f t="shared" si="4"/>
        <v>0.18433688315792976</v>
      </c>
      <c r="V70" s="57">
        <f t="shared" si="5"/>
        <v>0.17434552039208628</v>
      </c>
      <c r="W70" s="57">
        <f t="shared" si="12"/>
        <v>0.16422002153979176</v>
      </c>
      <c r="X70" s="57">
        <f t="shared" si="13"/>
        <v>0.16160086868337326</v>
      </c>
    </row>
    <row r="71" spans="1:24" x14ac:dyDescent="0.2">
      <c r="A71" s="16">
        <v>6</v>
      </c>
      <c r="B71" s="13" t="str">
        <f t="shared" si="6"/>
        <v>Regione Svizzera orientale</v>
      </c>
      <c r="C71" s="16" t="s">
        <v>163</v>
      </c>
      <c r="D71" s="16" t="s">
        <v>167</v>
      </c>
      <c r="E71" s="16" t="s">
        <v>170</v>
      </c>
      <c r="F71" s="28" t="s">
        <v>471</v>
      </c>
      <c r="G71" s="51">
        <v>7.0357232348501372E-2</v>
      </c>
      <c r="H71" s="47">
        <v>8.6965682348688289E-2</v>
      </c>
      <c r="I71" s="52">
        <v>8.7775195242530468E-2</v>
      </c>
      <c r="J71" s="57">
        <f t="shared" si="7"/>
        <v>8.1699369979906719E-2</v>
      </c>
      <c r="K71" s="59">
        <v>6.0697991892881692E-2</v>
      </c>
      <c r="L71" s="52">
        <v>7.9873043502184118E-2</v>
      </c>
      <c r="M71" s="52">
        <v>7.2630120181793642E-2</v>
      </c>
      <c r="N71" s="57">
        <f t="shared" si="8"/>
        <v>7.1067051858953165E-2</v>
      </c>
      <c r="O71" s="57">
        <f t="shared" si="1"/>
        <v>7.6383210919429942E-2</v>
      </c>
      <c r="P71" s="57">
        <f t="shared" si="9"/>
        <v>7.0357232348501372E-2</v>
      </c>
      <c r="Q71" s="57">
        <f t="shared" si="2"/>
        <v>8.6965682348688289E-2</v>
      </c>
      <c r="R71" s="57">
        <f t="shared" si="3"/>
        <v>8.7775195242530468E-2</v>
      </c>
      <c r="S71" s="57">
        <f t="shared" si="10"/>
        <v>8.1699369979906719E-2</v>
      </c>
      <c r="T71" s="57">
        <f t="shared" si="11"/>
        <v>6.0697991892881692E-2</v>
      </c>
      <c r="U71" s="57">
        <f t="shared" si="4"/>
        <v>7.9873043502184118E-2</v>
      </c>
      <c r="V71" s="57">
        <f t="shared" si="5"/>
        <v>7.2630120181793642E-2</v>
      </c>
      <c r="W71" s="57">
        <f t="shared" si="12"/>
        <v>7.1067051858953165E-2</v>
      </c>
      <c r="X71" s="57">
        <f t="shared" si="13"/>
        <v>7.6383210919429942E-2</v>
      </c>
    </row>
    <row r="72" spans="1:24" x14ac:dyDescent="0.2">
      <c r="A72" s="16">
        <v>7</v>
      </c>
      <c r="B72" s="13" t="str">
        <f t="shared" si="6"/>
        <v>Regione Alpi</v>
      </c>
      <c r="C72" s="16" t="s">
        <v>164</v>
      </c>
      <c r="D72" s="16" t="s">
        <v>28</v>
      </c>
      <c r="E72" s="16" t="s">
        <v>385</v>
      </c>
      <c r="F72" s="28" t="s">
        <v>455</v>
      </c>
      <c r="G72" s="51">
        <v>0.15266572845370863</v>
      </c>
      <c r="H72" s="47">
        <v>0.13280726623994191</v>
      </c>
      <c r="I72" s="52">
        <v>0.14390755687528517</v>
      </c>
      <c r="J72" s="57">
        <f t="shared" si="7"/>
        <v>0.14312685052297855</v>
      </c>
      <c r="K72" s="59">
        <v>0.25500206940992814</v>
      </c>
      <c r="L72" s="52">
        <v>0.21648964766419537</v>
      </c>
      <c r="M72" s="52">
        <v>0.22865566275923874</v>
      </c>
      <c r="N72" s="57">
        <f t="shared" si="8"/>
        <v>0.23338245994445408</v>
      </c>
      <c r="O72" s="57">
        <f t="shared" si="1"/>
        <v>0.18825465523371632</v>
      </c>
      <c r="P72" s="57">
        <f t="shared" si="9"/>
        <v>0.15266572845370863</v>
      </c>
      <c r="Q72" s="57">
        <f t="shared" si="2"/>
        <v>0.13280726623994191</v>
      </c>
      <c r="R72" s="57">
        <f t="shared" si="3"/>
        <v>0.14390755687528517</v>
      </c>
      <c r="S72" s="57">
        <f t="shared" si="10"/>
        <v>0.14312685052297855</v>
      </c>
      <c r="T72" s="57">
        <f t="shared" si="11"/>
        <v>0.25500206940992814</v>
      </c>
      <c r="U72" s="57">
        <f t="shared" si="4"/>
        <v>0.21648964766419537</v>
      </c>
      <c r="V72" s="57">
        <f t="shared" si="5"/>
        <v>0.22865566275923874</v>
      </c>
      <c r="W72" s="57">
        <f t="shared" si="12"/>
        <v>0.23338245994445408</v>
      </c>
      <c r="X72" s="57">
        <f t="shared" si="13"/>
        <v>0.18825465523371632</v>
      </c>
    </row>
    <row r="73" spans="1:24" ht="13.5" thickBot="1" x14ac:dyDescent="0.25">
      <c r="A73" s="16">
        <v>8</v>
      </c>
      <c r="B73" s="13" t="str">
        <f t="shared" si="6"/>
        <v>Regione Svizzera meridionale</v>
      </c>
      <c r="C73" s="16" t="s">
        <v>165</v>
      </c>
      <c r="D73" s="16" t="s">
        <v>3590</v>
      </c>
      <c r="E73" s="16" t="s">
        <v>384</v>
      </c>
      <c r="F73" s="28" t="s">
        <v>472</v>
      </c>
      <c r="G73" s="53">
        <v>0.1090245584486807</v>
      </c>
      <c r="H73" s="54">
        <v>9.7425815246485276E-2</v>
      </c>
      <c r="I73" s="55">
        <v>0.10382273703102944</v>
      </c>
      <c r="J73" s="57">
        <f t="shared" si="7"/>
        <v>0.10342437024206513</v>
      </c>
      <c r="K73" s="60">
        <v>8.7107244857471663E-2</v>
      </c>
      <c r="L73" s="55">
        <v>7.3779474978497586E-2</v>
      </c>
      <c r="M73" s="55">
        <v>7.5738146669952211E-2</v>
      </c>
      <c r="N73" s="57">
        <f t="shared" si="8"/>
        <v>7.887495550197382E-2</v>
      </c>
      <c r="O73" s="57">
        <f t="shared" si="1"/>
        <v>9.1149662872019477E-2</v>
      </c>
      <c r="P73" s="57">
        <f t="shared" si="9"/>
        <v>0.1090245584486807</v>
      </c>
      <c r="Q73" s="57">
        <f t="shared" si="2"/>
        <v>9.7425815246485276E-2</v>
      </c>
      <c r="R73" s="57">
        <f t="shared" si="3"/>
        <v>0.10382273703102944</v>
      </c>
      <c r="S73" s="57">
        <f t="shared" si="10"/>
        <v>0.10342437024206513</v>
      </c>
      <c r="T73" s="57">
        <f t="shared" si="11"/>
        <v>8.7107244857471663E-2</v>
      </c>
      <c r="U73" s="57">
        <f t="shared" si="4"/>
        <v>7.3779474978497586E-2</v>
      </c>
      <c r="V73" s="57">
        <f t="shared" si="5"/>
        <v>7.5738146669952211E-2</v>
      </c>
      <c r="W73" s="57">
        <f t="shared" si="12"/>
        <v>7.887495550197382E-2</v>
      </c>
      <c r="X73" s="57">
        <f t="shared" si="13"/>
        <v>9.1149662872019477E-2</v>
      </c>
    </row>
    <row r="74" spans="1:24" x14ac:dyDescent="0.2">
      <c r="A74" s="2" t="s">
        <v>171</v>
      </c>
      <c r="B74" s="2" t="s">
        <v>171</v>
      </c>
      <c r="G74" s="56">
        <f t="shared" ref="G74:M74" si="14">SUM(G66:G73)</f>
        <v>1.0000000000000002</v>
      </c>
      <c r="H74" s="56">
        <f t="shared" si="14"/>
        <v>0.99999999999999989</v>
      </c>
      <c r="I74" s="56">
        <f t="shared" si="14"/>
        <v>1.0000000000000002</v>
      </c>
      <c r="J74" s="56">
        <f>SUM(N66:N73)</f>
        <v>1</v>
      </c>
      <c r="K74" s="56">
        <f t="shared" si="14"/>
        <v>1</v>
      </c>
      <c r="L74" s="56">
        <f t="shared" si="14"/>
        <v>1.0000000000000002</v>
      </c>
      <c r="M74" s="56">
        <f t="shared" si="14"/>
        <v>1</v>
      </c>
      <c r="N74" s="56">
        <f>SUM(J66:J73)</f>
        <v>1</v>
      </c>
      <c r="O74" s="56">
        <f>SUM(O66:O73)</f>
        <v>1</v>
      </c>
      <c r="P74" s="56">
        <f t="shared" ref="P74:X74" si="15">SUM(P66:P73)</f>
        <v>1.0000000000000002</v>
      </c>
      <c r="Q74" s="56">
        <f t="shared" si="15"/>
        <v>0.99999999999999989</v>
      </c>
      <c r="R74" s="56">
        <f t="shared" si="15"/>
        <v>1.0000000000000002</v>
      </c>
      <c r="S74" s="56">
        <f t="shared" si="15"/>
        <v>1</v>
      </c>
      <c r="T74" s="56">
        <f t="shared" si="15"/>
        <v>1</v>
      </c>
      <c r="U74" s="56">
        <f t="shared" si="15"/>
        <v>1.0000000000000002</v>
      </c>
      <c r="V74" s="56">
        <f t="shared" si="15"/>
        <v>1</v>
      </c>
      <c r="W74" s="56">
        <f t="shared" si="15"/>
        <v>1</v>
      </c>
      <c r="X74" s="56">
        <f t="shared" si="15"/>
        <v>1</v>
      </c>
    </row>
    <row r="76" spans="1:24" x14ac:dyDescent="0.2">
      <c r="F76" s="2" t="s">
        <v>3521</v>
      </c>
      <c r="G76" s="2" t="s">
        <v>3522</v>
      </c>
    </row>
    <row r="77" spans="1:24" x14ac:dyDescent="0.2">
      <c r="C77" s="24">
        <v>22</v>
      </c>
      <c r="D77" s="27" t="str">
        <f>VLOOKUP(C77,A80:B105,2,0)</f>
        <v>Canton Vaud</v>
      </c>
      <c r="F77" s="24">
        <v>5</v>
      </c>
      <c r="G77" s="24">
        <v>12</v>
      </c>
    </row>
    <row r="78" spans="1:24" x14ac:dyDescent="0.2">
      <c r="F78" s="27" t="str">
        <f>VLOOKUP(F77,A80:B216,2,FALSE)</f>
        <v>Canton Svitto</v>
      </c>
      <c r="G78" s="27" t="str">
        <f>VLOOKUP(G77,A80:B216,2,FALSE)</f>
        <v>Canton Basilea Città</v>
      </c>
    </row>
    <row r="79" spans="1:24" x14ac:dyDescent="0.2">
      <c r="A79" s="2" t="s">
        <v>154</v>
      </c>
      <c r="B79" s="2" t="s">
        <v>159</v>
      </c>
      <c r="C79" s="2" t="s">
        <v>155</v>
      </c>
      <c r="D79" s="2" t="s">
        <v>156</v>
      </c>
      <c r="E79" s="2" t="s">
        <v>157</v>
      </c>
      <c r="F79" s="2" t="s">
        <v>158</v>
      </c>
    </row>
    <row r="80" spans="1:24" ht="14.25" x14ac:dyDescent="0.2">
      <c r="A80" s="16">
        <v>1</v>
      </c>
      <c r="B80" s="13" t="str">
        <f>IF(C$28=1,C80,IF(C$28=2,D80,IF(C$28=3,E80,IF(C$28=4,F80,C80))))</f>
        <v>Canton Zurigo</v>
      </c>
      <c r="C80" s="16" t="s">
        <v>295</v>
      </c>
      <c r="D80" s="16" t="s">
        <v>49</v>
      </c>
      <c r="E80" s="16" t="s">
        <v>357</v>
      </c>
      <c r="F80" s="16" t="s">
        <v>425</v>
      </c>
      <c r="H80" s="61" t="s">
        <v>3723</v>
      </c>
    </row>
    <row r="81" spans="1:8" ht="14.25" x14ac:dyDescent="0.2">
      <c r="A81" s="16">
        <v>2</v>
      </c>
      <c r="B81" s="13" t="str">
        <f t="shared" ref="B81:B105" si="16">IF(C$28=1,C81,IF(C$28=2,D81,IF(C$28=3,E81,IF(C$28=4,F81,C81))))</f>
        <v>Canton Berna</v>
      </c>
      <c r="C81" s="16" t="s">
        <v>296</v>
      </c>
      <c r="D81" s="16" t="s">
        <v>61</v>
      </c>
      <c r="E81" s="16" t="s">
        <v>358</v>
      </c>
      <c r="F81" s="16" t="s">
        <v>426</v>
      </c>
      <c r="H81" s="61" t="s">
        <v>3724</v>
      </c>
    </row>
    <row r="82" spans="1:8" ht="14.25" x14ac:dyDescent="0.2">
      <c r="A82" s="16">
        <v>3</v>
      </c>
      <c r="B82" s="13" t="str">
        <f t="shared" si="16"/>
        <v>Canton Lucerna</v>
      </c>
      <c r="C82" s="16" t="s">
        <v>297</v>
      </c>
      <c r="D82" s="16" t="s">
        <v>58</v>
      </c>
      <c r="E82" s="16" t="s">
        <v>359</v>
      </c>
      <c r="F82" s="16" t="s">
        <v>427</v>
      </c>
      <c r="H82" s="61" t="s">
        <v>3725</v>
      </c>
    </row>
    <row r="83" spans="1:8" ht="14.25" x14ac:dyDescent="0.2">
      <c r="A83" s="16">
        <f>+A82+1</f>
        <v>4</v>
      </c>
      <c r="B83" s="13" t="str">
        <f t="shared" si="16"/>
        <v>Canton Uri</v>
      </c>
      <c r="C83" s="16" t="s">
        <v>298</v>
      </c>
      <c r="D83" s="16" t="s">
        <v>324</v>
      </c>
      <c r="E83" s="16" t="s">
        <v>360</v>
      </c>
      <c r="F83" s="16" t="s">
        <v>428</v>
      </c>
      <c r="H83" s="61" t="s">
        <v>3726</v>
      </c>
    </row>
    <row r="84" spans="1:8" ht="14.25" x14ac:dyDescent="0.2">
      <c r="A84" s="16">
        <f t="shared" ref="A84:A105" si="17">+A83+1</f>
        <v>5</v>
      </c>
      <c r="B84" s="13" t="str">
        <f t="shared" si="16"/>
        <v>Canton Svitto</v>
      </c>
      <c r="C84" s="16" t="s">
        <v>299</v>
      </c>
      <c r="D84" s="16" t="s">
        <v>54</v>
      </c>
      <c r="E84" s="16" t="s">
        <v>361</v>
      </c>
      <c r="F84" s="16" t="s">
        <v>429</v>
      </c>
      <c r="H84" s="61" t="s">
        <v>3727</v>
      </c>
    </row>
    <row r="85" spans="1:8" ht="14.25" x14ac:dyDescent="0.2">
      <c r="A85" s="16">
        <f t="shared" si="17"/>
        <v>6</v>
      </c>
      <c r="B85" s="13" t="str">
        <f t="shared" si="16"/>
        <v>Canton Obvaldo</v>
      </c>
      <c r="C85" s="16" t="s">
        <v>300</v>
      </c>
      <c r="D85" s="16" t="s">
        <v>321</v>
      </c>
      <c r="E85" s="16" t="s">
        <v>362</v>
      </c>
      <c r="F85" s="16" t="s">
        <v>430</v>
      </c>
      <c r="H85" s="61" t="s">
        <v>3728</v>
      </c>
    </row>
    <row r="86" spans="1:8" ht="14.25" x14ac:dyDescent="0.2">
      <c r="A86" s="16">
        <f t="shared" si="17"/>
        <v>7</v>
      </c>
      <c r="B86" s="13" t="str">
        <f t="shared" si="16"/>
        <v>Canton Nidvaldo</v>
      </c>
      <c r="C86" s="16" t="s">
        <v>301</v>
      </c>
      <c r="D86" s="16" t="s">
        <v>322</v>
      </c>
      <c r="E86" s="16" t="s">
        <v>363</v>
      </c>
      <c r="F86" s="16" t="s">
        <v>431</v>
      </c>
      <c r="H86" s="61" t="s">
        <v>3729</v>
      </c>
    </row>
    <row r="87" spans="1:8" ht="14.25" x14ac:dyDescent="0.2">
      <c r="A87" s="16">
        <f t="shared" si="17"/>
        <v>8</v>
      </c>
      <c r="B87" s="13" t="str">
        <f t="shared" si="16"/>
        <v>Canton Glarona</v>
      </c>
      <c r="C87" s="16" t="s">
        <v>302</v>
      </c>
      <c r="D87" s="16" t="s">
        <v>323</v>
      </c>
      <c r="E87" s="16" t="s">
        <v>364</v>
      </c>
      <c r="F87" s="16" t="s">
        <v>432</v>
      </c>
      <c r="H87" s="61" t="s">
        <v>3730</v>
      </c>
    </row>
    <row r="88" spans="1:8" ht="14.25" x14ac:dyDescent="0.2">
      <c r="A88" s="16">
        <f t="shared" si="17"/>
        <v>9</v>
      </c>
      <c r="B88" s="13" t="str">
        <f t="shared" si="16"/>
        <v>Canton Zugo</v>
      </c>
      <c r="C88" s="16" t="s">
        <v>303</v>
      </c>
      <c r="D88" s="16" t="s">
        <v>50</v>
      </c>
      <c r="E88" s="16" t="s">
        <v>365</v>
      </c>
      <c r="F88" s="16" t="s">
        <v>433</v>
      </c>
      <c r="H88" s="61" t="s">
        <v>3731</v>
      </c>
    </row>
    <row r="89" spans="1:8" ht="14.25" x14ac:dyDescent="0.2">
      <c r="A89" s="16">
        <f t="shared" si="17"/>
        <v>10</v>
      </c>
      <c r="B89" s="13" t="str">
        <f t="shared" si="16"/>
        <v>Stato di Friburgo</v>
      </c>
      <c r="C89" s="16" t="s">
        <v>329</v>
      </c>
      <c r="D89" s="16" t="s">
        <v>328</v>
      </c>
      <c r="E89" s="16" t="s">
        <v>371</v>
      </c>
      <c r="F89" s="16" t="s">
        <v>444</v>
      </c>
      <c r="H89" s="61" t="s">
        <v>156</v>
      </c>
    </row>
    <row r="90" spans="1:8" ht="14.25" x14ac:dyDescent="0.2">
      <c r="A90" s="16">
        <f t="shared" si="17"/>
        <v>11</v>
      </c>
      <c r="B90" s="13" t="str">
        <f t="shared" si="16"/>
        <v>Canton Soletta</v>
      </c>
      <c r="C90" s="16" t="s">
        <v>304</v>
      </c>
      <c r="D90" s="16" t="s">
        <v>55</v>
      </c>
      <c r="E90" s="16" t="s">
        <v>366</v>
      </c>
      <c r="F90" s="16" t="s">
        <v>434</v>
      </c>
      <c r="H90" s="61" t="s">
        <v>3732</v>
      </c>
    </row>
    <row r="91" spans="1:8" ht="14.25" x14ac:dyDescent="0.2">
      <c r="A91" s="16">
        <f t="shared" si="17"/>
        <v>12</v>
      </c>
      <c r="B91" s="13" t="str">
        <f t="shared" si="16"/>
        <v>Canton Basilea Città</v>
      </c>
      <c r="C91" s="16" t="s">
        <v>305</v>
      </c>
      <c r="D91" s="16" t="s">
        <v>59</v>
      </c>
      <c r="E91" s="16" t="s">
        <v>380</v>
      </c>
      <c r="F91" s="16" t="s">
        <v>435</v>
      </c>
      <c r="H91" s="61" t="s">
        <v>3733</v>
      </c>
    </row>
    <row r="92" spans="1:8" ht="14.25" x14ac:dyDescent="0.2">
      <c r="A92" s="16">
        <f t="shared" si="17"/>
        <v>13</v>
      </c>
      <c r="B92" s="13" t="str">
        <f t="shared" si="16"/>
        <v>Canton Basilea Campagna</v>
      </c>
      <c r="C92" s="16" t="s">
        <v>306</v>
      </c>
      <c r="D92" s="16" t="s">
        <v>60</v>
      </c>
      <c r="E92" s="16" t="s">
        <v>381</v>
      </c>
      <c r="F92" s="16" t="s">
        <v>436</v>
      </c>
      <c r="H92" s="61" t="s">
        <v>3734</v>
      </c>
    </row>
    <row r="93" spans="1:8" ht="14.25" x14ac:dyDescent="0.2">
      <c r="A93" s="16">
        <f t="shared" si="17"/>
        <v>14</v>
      </c>
      <c r="B93" s="13" t="str">
        <f t="shared" si="16"/>
        <v>Canton Sciaffusa</v>
      </c>
      <c r="C93" s="16" t="s">
        <v>307</v>
      </c>
      <c r="D93" s="16" t="s">
        <v>56</v>
      </c>
      <c r="E93" s="16" t="s">
        <v>367</v>
      </c>
      <c r="F93" s="16" t="s">
        <v>437</v>
      </c>
      <c r="H93" s="61" t="s">
        <v>3735</v>
      </c>
    </row>
    <row r="94" spans="1:8" ht="14.25" x14ac:dyDescent="0.2">
      <c r="A94" s="16">
        <f t="shared" si="17"/>
        <v>15</v>
      </c>
      <c r="B94" s="13" t="str">
        <f t="shared" si="16"/>
        <v>Canton Appenzello Esterno</v>
      </c>
      <c r="C94" s="16" t="s">
        <v>308</v>
      </c>
      <c r="D94" s="16" t="s">
        <v>325</v>
      </c>
      <c r="E94" s="16" t="s">
        <v>368</v>
      </c>
      <c r="F94" s="16" t="s">
        <v>438</v>
      </c>
      <c r="H94" s="61" t="s">
        <v>3736</v>
      </c>
    </row>
    <row r="95" spans="1:8" ht="14.25" x14ac:dyDescent="0.2">
      <c r="A95" s="16">
        <f t="shared" si="17"/>
        <v>16</v>
      </c>
      <c r="B95" s="13" t="str">
        <f t="shared" si="16"/>
        <v>Canton Appenzello Interno</v>
      </c>
      <c r="C95" s="16" t="s">
        <v>309</v>
      </c>
      <c r="D95" s="16" t="s">
        <v>326</v>
      </c>
      <c r="E95" s="16" t="s">
        <v>369</v>
      </c>
      <c r="F95" s="16" t="s">
        <v>439</v>
      </c>
      <c r="H95" s="61" t="s">
        <v>3737</v>
      </c>
    </row>
    <row r="96" spans="1:8" ht="14.25" x14ac:dyDescent="0.2">
      <c r="A96" s="16">
        <f t="shared" si="17"/>
        <v>17</v>
      </c>
      <c r="B96" s="13" t="str">
        <f t="shared" si="16"/>
        <v>Canton San Gallo</v>
      </c>
      <c r="C96" s="16" t="s">
        <v>310</v>
      </c>
      <c r="D96" s="16" t="s">
        <v>57</v>
      </c>
      <c r="E96" s="16" t="s">
        <v>370</v>
      </c>
      <c r="F96" s="16" t="s">
        <v>445</v>
      </c>
      <c r="H96" s="61" t="s">
        <v>3738</v>
      </c>
    </row>
    <row r="97" spans="1:8" ht="14.25" x14ac:dyDescent="0.2">
      <c r="A97" s="16">
        <f t="shared" si="17"/>
        <v>18</v>
      </c>
      <c r="B97" s="13" t="str">
        <f t="shared" si="16"/>
        <v>Canton Grigioni</v>
      </c>
      <c r="C97" s="16" t="s">
        <v>311</v>
      </c>
      <c r="D97" s="16" t="s">
        <v>327</v>
      </c>
      <c r="E97" s="16" t="s">
        <v>372</v>
      </c>
      <c r="F97" s="16" t="s">
        <v>440</v>
      </c>
      <c r="H97" s="61" t="s">
        <v>3739</v>
      </c>
    </row>
    <row r="98" spans="1:8" ht="14.25" x14ac:dyDescent="0.2">
      <c r="A98" s="16">
        <f t="shared" si="17"/>
        <v>19</v>
      </c>
      <c r="B98" s="13" t="str">
        <f t="shared" si="16"/>
        <v>Canton Argovia</v>
      </c>
      <c r="C98" s="16" t="s">
        <v>312</v>
      </c>
      <c r="D98" s="16" t="s">
        <v>62</v>
      </c>
      <c r="E98" s="16" t="s">
        <v>373</v>
      </c>
      <c r="F98" s="16" t="s">
        <v>441</v>
      </c>
      <c r="H98" s="61" t="s">
        <v>3740</v>
      </c>
    </row>
    <row r="99" spans="1:8" ht="14.25" x14ac:dyDescent="0.2">
      <c r="A99" s="16">
        <f t="shared" si="17"/>
        <v>20</v>
      </c>
      <c r="B99" s="13" t="str">
        <f t="shared" si="16"/>
        <v>Canton Turgovia</v>
      </c>
      <c r="C99" s="16" t="s">
        <v>313</v>
      </c>
      <c r="D99" s="16" t="s">
        <v>53</v>
      </c>
      <c r="E99" s="16" t="s">
        <v>374</v>
      </c>
      <c r="F99" s="16" t="s">
        <v>442</v>
      </c>
      <c r="H99" s="61" t="s">
        <v>3741</v>
      </c>
    </row>
    <row r="100" spans="1:8" ht="14.25" x14ac:dyDescent="0.2">
      <c r="A100" s="16">
        <f t="shared" si="17"/>
        <v>21</v>
      </c>
      <c r="B100" s="13" t="str">
        <f t="shared" si="16"/>
        <v>Repubblica e Cantone Ticino</v>
      </c>
      <c r="C100" s="16" t="s">
        <v>333</v>
      </c>
      <c r="D100" s="16" t="s">
        <v>334</v>
      </c>
      <c r="E100" s="16" t="s">
        <v>332</v>
      </c>
      <c r="F100" s="16" t="s">
        <v>446</v>
      </c>
      <c r="H100" s="61" t="s">
        <v>3742</v>
      </c>
    </row>
    <row r="101" spans="1:8" ht="14.25" x14ac:dyDescent="0.2">
      <c r="A101" s="16">
        <f t="shared" si="17"/>
        <v>22</v>
      </c>
      <c r="B101" s="13" t="str">
        <f t="shared" si="16"/>
        <v>Canton Vaud</v>
      </c>
      <c r="C101" s="16" t="s">
        <v>314</v>
      </c>
      <c r="D101" s="16" t="s">
        <v>52</v>
      </c>
      <c r="E101" s="16" t="s">
        <v>375</v>
      </c>
      <c r="F101" s="16" t="s">
        <v>447</v>
      </c>
      <c r="H101" s="61" t="s">
        <v>3743</v>
      </c>
    </row>
    <row r="102" spans="1:8" ht="14.25" x14ac:dyDescent="0.2">
      <c r="A102" s="16">
        <f t="shared" si="17"/>
        <v>23</v>
      </c>
      <c r="B102" s="13" t="str">
        <f t="shared" si="16"/>
        <v>Canton Vallese</v>
      </c>
      <c r="C102" s="16" t="s">
        <v>315</v>
      </c>
      <c r="D102" s="16" t="s">
        <v>51</v>
      </c>
      <c r="E102" s="16" t="s">
        <v>376</v>
      </c>
      <c r="F102" s="16" t="s">
        <v>448</v>
      </c>
      <c r="H102" s="61" t="s">
        <v>3744</v>
      </c>
    </row>
    <row r="103" spans="1:8" ht="14.25" x14ac:dyDescent="0.2">
      <c r="A103" s="16">
        <f t="shared" si="17"/>
        <v>24</v>
      </c>
      <c r="B103" s="13" t="str">
        <f t="shared" si="16"/>
        <v>Repubblica e Cantone Neuchâtel</v>
      </c>
      <c r="C103" s="16" t="s">
        <v>330</v>
      </c>
      <c r="D103" s="16" t="s">
        <v>317</v>
      </c>
      <c r="E103" s="16" t="s">
        <v>377</v>
      </c>
      <c r="F103" s="16" t="s">
        <v>449</v>
      </c>
      <c r="H103" s="61" t="s">
        <v>3745</v>
      </c>
    </row>
    <row r="104" spans="1:8" ht="14.25" x14ac:dyDescent="0.2">
      <c r="A104" s="16">
        <f t="shared" si="17"/>
        <v>25</v>
      </c>
      <c r="B104" s="13" t="str">
        <f t="shared" si="16"/>
        <v>Repubblica e Cantone Ginevra</v>
      </c>
      <c r="C104" s="16" t="s">
        <v>331</v>
      </c>
      <c r="D104" s="16" t="s">
        <v>318</v>
      </c>
      <c r="E104" s="16" t="s">
        <v>378</v>
      </c>
      <c r="F104" s="16" t="s">
        <v>450</v>
      </c>
      <c r="H104" s="61" t="s">
        <v>3746</v>
      </c>
    </row>
    <row r="105" spans="1:8" ht="14.25" x14ac:dyDescent="0.2">
      <c r="A105" s="16">
        <f t="shared" si="17"/>
        <v>26</v>
      </c>
      <c r="B105" s="13" t="str">
        <f t="shared" si="16"/>
        <v>Canton Giura</v>
      </c>
      <c r="C105" s="16" t="s">
        <v>316</v>
      </c>
      <c r="D105" s="16" t="s">
        <v>319</v>
      </c>
      <c r="E105" s="16" t="s">
        <v>379</v>
      </c>
      <c r="F105" s="16" t="s">
        <v>443</v>
      </c>
      <c r="H105" s="61" t="s">
        <v>3747</v>
      </c>
    </row>
    <row r="110" spans="1:8" x14ac:dyDescent="0.2">
      <c r="B110" s="2" t="s">
        <v>159</v>
      </c>
      <c r="C110" s="2" t="s">
        <v>155</v>
      </c>
      <c r="D110" s="2" t="s">
        <v>156</v>
      </c>
      <c r="E110" s="2" t="s">
        <v>157</v>
      </c>
      <c r="F110" s="2" t="s">
        <v>158</v>
      </c>
    </row>
    <row r="111" spans="1:8" x14ac:dyDescent="0.2">
      <c r="A111" s="16">
        <v>1</v>
      </c>
      <c r="B111" s="13" t="str">
        <f t="shared" ref="B111:B175" si="18">IF(C$28=1,C111,IF(C$28=2,D111,IF(C$28=3,E111,IF(C$28=4,F111,C111))))</f>
        <v>Zürich (MS)</v>
      </c>
      <c r="C111" s="16" t="s">
        <v>190</v>
      </c>
      <c r="D111" s="16" t="s">
        <v>190</v>
      </c>
      <c r="E111" s="16" t="s">
        <v>190</v>
      </c>
      <c r="F111" s="16" t="s">
        <v>190</v>
      </c>
      <c r="G111" s="16">
        <v>1</v>
      </c>
    </row>
    <row r="112" spans="1:8" x14ac:dyDescent="0.2">
      <c r="A112" s="16">
        <v>2</v>
      </c>
      <c r="B112" s="13" t="str">
        <f t="shared" si="18"/>
        <v>Glatt-/Furttal (MS)</v>
      </c>
      <c r="C112" s="16" t="s">
        <v>191</v>
      </c>
      <c r="D112" s="16" t="s">
        <v>191</v>
      </c>
      <c r="E112" s="16" t="s">
        <v>191</v>
      </c>
      <c r="F112" s="16" t="s">
        <v>191</v>
      </c>
      <c r="G112" s="16">
        <v>2</v>
      </c>
    </row>
    <row r="113" spans="1:7" x14ac:dyDescent="0.2">
      <c r="A113" s="16">
        <v>3</v>
      </c>
      <c r="B113" s="13" t="str">
        <f t="shared" si="18"/>
        <v>Limmattal (MS)</v>
      </c>
      <c r="C113" s="16" t="s">
        <v>192</v>
      </c>
      <c r="D113" s="16" t="s">
        <v>192</v>
      </c>
      <c r="E113" s="16" t="s">
        <v>192</v>
      </c>
      <c r="F113" s="16" t="s">
        <v>192</v>
      </c>
      <c r="G113" s="16">
        <v>3</v>
      </c>
    </row>
    <row r="114" spans="1:7" x14ac:dyDescent="0.2">
      <c r="A114" s="16">
        <v>4</v>
      </c>
      <c r="B114" s="13" t="str">
        <f t="shared" si="18"/>
        <v>Knonaueramt (MS)</v>
      </c>
      <c r="C114" s="16" t="s">
        <v>193</v>
      </c>
      <c r="D114" s="16" t="s">
        <v>193</v>
      </c>
      <c r="E114" s="16" t="s">
        <v>193</v>
      </c>
      <c r="F114" s="16" t="s">
        <v>193</v>
      </c>
      <c r="G114" s="16">
        <v>4</v>
      </c>
    </row>
    <row r="115" spans="1:7" x14ac:dyDescent="0.2">
      <c r="A115" s="16">
        <v>5</v>
      </c>
      <c r="B115" s="13" t="str">
        <f t="shared" si="18"/>
        <v>Zimmerberg (MS)</v>
      </c>
      <c r="C115" s="16" t="s">
        <v>194</v>
      </c>
      <c r="D115" s="16" t="s">
        <v>194</v>
      </c>
      <c r="E115" s="16" t="s">
        <v>194</v>
      </c>
      <c r="F115" s="16" t="s">
        <v>194</v>
      </c>
      <c r="G115" s="16">
        <v>5</v>
      </c>
    </row>
    <row r="116" spans="1:7" x14ac:dyDescent="0.2">
      <c r="A116" s="16">
        <v>6</v>
      </c>
      <c r="B116" s="13" t="str">
        <f t="shared" si="18"/>
        <v>Pfannenstiel (MS)</v>
      </c>
      <c r="C116" s="16" t="s">
        <v>195</v>
      </c>
      <c r="D116" s="16" t="s">
        <v>195</v>
      </c>
      <c r="E116" s="16" t="s">
        <v>195</v>
      </c>
      <c r="F116" s="16" t="s">
        <v>195</v>
      </c>
      <c r="G116" s="16">
        <v>6</v>
      </c>
    </row>
    <row r="117" spans="1:7" x14ac:dyDescent="0.2">
      <c r="A117" s="16">
        <v>7</v>
      </c>
      <c r="B117" s="13" t="str">
        <f t="shared" si="18"/>
        <v>Zürcher Oberland (MS)</v>
      </c>
      <c r="C117" s="16" t="s">
        <v>196</v>
      </c>
      <c r="D117" s="16" t="s">
        <v>196</v>
      </c>
      <c r="E117" s="16" t="s">
        <v>196</v>
      </c>
      <c r="F117" s="16" t="s">
        <v>196</v>
      </c>
      <c r="G117" s="16">
        <v>7</v>
      </c>
    </row>
    <row r="118" spans="1:7" x14ac:dyDescent="0.2">
      <c r="A118" s="16">
        <v>8</v>
      </c>
      <c r="B118" s="13" t="str">
        <f t="shared" si="18"/>
        <v>Winterthur (MS)</v>
      </c>
      <c r="C118" s="16" t="s">
        <v>197</v>
      </c>
      <c r="D118" s="16" t="s">
        <v>197</v>
      </c>
      <c r="E118" s="16" t="s">
        <v>197</v>
      </c>
      <c r="F118" s="16" t="s">
        <v>197</v>
      </c>
      <c r="G118" s="16">
        <v>8</v>
      </c>
    </row>
    <row r="119" spans="1:7" x14ac:dyDescent="0.2">
      <c r="A119" s="16">
        <v>9</v>
      </c>
      <c r="B119" s="13" t="str">
        <f t="shared" si="18"/>
        <v>Weinland (MS)</v>
      </c>
      <c r="C119" s="16" t="s">
        <v>198</v>
      </c>
      <c r="D119" s="16" t="s">
        <v>198</v>
      </c>
      <c r="E119" s="16" t="s">
        <v>198</v>
      </c>
      <c r="F119" s="16" t="s">
        <v>198</v>
      </c>
      <c r="G119" s="16">
        <v>9</v>
      </c>
    </row>
    <row r="120" spans="1:7" x14ac:dyDescent="0.2">
      <c r="A120" s="16">
        <v>10</v>
      </c>
      <c r="B120" s="13" t="str">
        <f t="shared" si="18"/>
        <v>Zürcher Unterland (MS)</v>
      </c>
      <c r="C120" s="16" t="s">
        <v>199</v>
      </c>
      <c r="D120" s="16" t="s">
        <v>199</v>
      </c>
      <c r="E120" s="16" t="s">
        <v>199</v>
      </c>
      <c r="F120" s="16" t="s">
        <v>199</v>
      </c>
      <c r="G120" s="16">
        <v>10</v>
      </c>
    </row>
    <row r="121" spans="1:7" x14ac:dyDescent="0.2">
      <c r="A121" s="16">
        <v>11</v>
      </c>
      <c r="B121" s="13" t="str">
        <f t="shared" si="18"/>
        <v>Bern (MS)</v>
      </c>
      <c r="C121" s="16" t="s">
        <v>200</v>
      </c>
      <c r="D121" s="16" t="s">
        <v>200</v>
      </c>
      <c r="E121" s="16" t="s">
        <v>200</v>
      </c>
      <c r="F121" s="16" t="s">
        <v>200</v>
      </c>
      <c r="G121" s="16">
        <v>11</v>
      </c>
    </row>
    <row r="122" spans="1:7" x14ac:dyDescent="0.2">
      <c r="A122" s="16">
        <v>12</v>
      </c>
      <c r="B122" s="13" t="str">
        <f t="shared" si="18"/>
        <v>Erlach/Seeland (MS)</v>
      </c>
      <c r="C122" s="16" t="s">
        <v>201</v>
      </c>
      <c r="D122" s="16" t="s">
        <v>201</v>
      </c>
      <c r="E122" s="16" t="s">
        <v>201</v>
      </c>
      <c r="F122" s="16" t="s">
        <v>201</v>
      </c>
      <c r="G122" s="16">
        <v>12</v>
      </c>
    </row>
    <row r="123" spans="1:7" x14ac:dyDescent="0.2">
      <c r="A123" s="16">
        <v>13</v>
      </c>
      <c r="B123" s="13" t="str">
        <f t="shared" si="18"/>
        <v>Biel/Seeland (MS)</v>
      </c>
      <c r="C123" s="16" t="s">
        <v>202</v>
      </c>
      <c r="D123" s="16" t="s">
        <v>202</v>
      </c>
      <c r="E123" s="16" t="s">
        <v>202</v>
      </c>
      <c r="F123" s="16" t="s">
        <v>202</v>
      </c>
      <c r="G123" s="16">
        <v>13</v>
      </c>
    </row>
    <row r="124" spans="1:7" x14ac:dyDescent="0.2">
      <c r="A124" s="16">
        <v>14</v>
      </c>
      <c r="B124" s="13" t="str">
        <f t="shared" si="18"/>
        <v>Jura bernois (MS)</v>
      </c>
      <c r="C124" s="16" t="s">
        <v>203</v>
      </c>
      <c r="D124" s="16" t="s">
        <v>203</v>
      </c>
      <c r="E124" s="16" t="s">
        <v>203</v>
      </c>
      <c r="F124" s="16" t="s">
        <v>203</v>
      </c>
      <c r="G124" s="16">
        <v>14</v>
      </c>
    </row>
    <row r="125" spans="1:7" x14ac:dyDescent="0.2">
      <c r="A125" s="16">
        <v>15</v>
      </c>
      <c r="B125" s="13" t="str">
        <f t="shared" si="18"/>
        <v>Oberaargau (MS)</v>
      </c>
      <c r="C125" s="16" t="s">
        <v>204</v>
      </c>
      <c r="D125" s="16" t="s">
        <v>204</v>
      </c>
      <c r="E125" s="16" t="s">
        <v>204</v>
      </c>
      <c r="F125" s="16" t="s">
        <v>204</v>
      </c>
      <c r="G125" s="16">
        <v>15</v>
      </c>
    </row>
    <row r="126" spans="1:7" x14ac:dyDescent="0.2">
      <c r="A126" s="16">
        <v>16</v>
      </c>
      <c r="B126" s="13" t="str">
        <f t="shared" si="18"/>
        <v>Burgdorf (MS)</v>
      </c>
      <c r="C126" s="16" t="s">
        <v>205</v>
      </c>
      <c r="D126" s="16" t="s">
        <v>205</v>
      </c>
      <c r="E126" s="16" t="s">
        <v>205</v>
      </c>
      <c r="F126" s="16" t="s">
        <v>205</v>
      </c>
      <c r="G126" s="16">
        <v>16</v>
      </c>
    </row>
    <row r="127" spans="1:7" x14ac:dyDescent="0.2">
      <c r="A127" s="16">
        <v>17</v>
      </c>
      <c r="B127" s="13" t="str">
        <f t="shared" si="18"/>
        <v>Oberes Emmental (MS)</v>
      </c>
      <c r="C127" s="16" t="s">
        <v>206</v>
      </c>
      <c r="D127" s="16" t="s">
        <v>206</v>
      </c>
      <c r="E127" s="16" t="s">
        <v>206</v>
      </c>
      <c r="F127" s="16" t="s">
        <v>206</v>
      </c>
      <c r="G127" s="16">
        <v>17</v>
      </c>
    </row>
    <row r="128" spans="1:7" x14ac:dyDescent="0.2">
      <c r="A128" s="16">
        <v>18</v>
      </c>
      <c r="B128" s="13" t="str">
        <f t="shared" si="18"/>
        <v>Aaretal (MS)</v>
      </c>
      <c r="C128" s="16" t="s">
        <v>207</v>
      </c>
      <c r="D128" s="16" t="s">
        <v>207</v>
      </c>
      <c r="E128" s="16" t="s">
        <v>207</v>
      </c>
      <c r="F128" s="16" t="s">
        <v>207</v>
      </c>
      <c r="G128" s="16">
        <v>18</v>
      </c>
    </row>
    <row r="129" spans="1:7" x14ac:dyDescent="0.2">
      <c r="A129" s="16">
        <v>19</v>
      </c>
      <c r="B129" s="13" t="str">
        <f t="shared" si="18"/>
        <v>Schwarzwasser (MS)</v>
      </c>
      <c r="C129" s="16" t="s">
        <v>208</v>
      </c>
      <c r="D129" s="16" t="s">
        <v>208</v>
      </c>
      <c r="E129" s="16" t="s">
        <v>208</v>
      </c>
      <c r="F129" s="16" t="s">
        <v>208</v>
      </c>
      <c r="G129" s="16">
        <v>19</v>
      </c>
    </row>
    <row r="130" spans="1:7" x14ac:dyDescent="0.2">
      <c r="A130" s="16">
        <v>20</v>
      </c>
      <c r="B130" s="13" t="str">
        <f t="shared" si="18"/>
        <v>Thun/Innertport (MS)</v>
      </c>
      <c r="C130" s="16" t="s">
        <v>209</v>
      </c>
      <c r="D130" s="16" t="s">
        <v>209</v>
      </c>
      <c r="E130" s="16" t="s">
        <v>209</v>
      </c>
      <c r="F130" s="16" t="s">
        <v>209</v>
      </c>
      <c r="G130" s="16">
        <v>20</v>
      </c>
    </row>
    <row r="131" spans="1:7" x14ac:dyDescent="0.2">
      <c r="A131" s="16">
        <v>21</v>
      </c>
      <c r="B131" s="13" t="str">
        <f t="shared" si="18"/>
        <v>Saanen/Ob.Simmental (MS)</v>
      </c>
      <c r="C131" s="16" t="s">
        <v>210</v>
      </c>
      <c r="D131" s="16" t="s">
        <v>210</v>
      </c>
      <c r="E131" s="16" t="s">
        <v>210</v>
      </c>
      <c r="F131" s="16" t="s">
        <v>210</v>
      </c>
      <c r="G131" s="16">
        <v>21</v>
      </c>
    </row>
    <row r="132" spans="1:7" x14ac:dyDescent="0.2">
      <c r="A132" s="16">
        <v>22</v>
      </c>
      <c r="B132" s="13" t="str">
        <f t="shared" si="18"/>
        <v>Kandertal (MS)</v>
      </c>
      <c r="C132" s="16" t="s">
        <v>211</v>
      </c>
      <c r="D132" s="16" t="s">
        <v>211</v>
      </c>
      <c r="E132" s="16" t="s">
        <v>211</v>
      </c>
      <c r="F132" s="16" t="s">
        <v>211</v>
      </c>
      <c r="G132" s="16">
        <v>22</v>
      </c>
    </row>
    <row r="133" spans="1:7" x14ac:dyDescent="0.2">
      <c r="A133" s="16">
        <v>23</v>
      </c>
      <c r="B133" s="13" t="str">
        <f t="shared" si="18"/>
        <v>Oberland-Ost (MS)</v>
      </c>
      <c r="C133" s="16" t="s">
        <v>212</v>
      </c>
      <c r="D133" s="16" t="s">
        <v>212</v>
      </c>
      <c r="E133" s="16" t="s">
        <v>212</v>
      </c>
      <c r="F133" s="16" t="s">
        <v>212</v>
      </c>
      <c r="G133" s="16">
        <v>23</v>
      </c>
    </row>
    <row r="134" spans="1:7" x14ac:dyDescent="0.2">
      <c r="A134" s="16">
        <v>24</v>
      </c>
      <c r="B134" s="13" t="str">
        <f t="shared" si="18"/>
        <v>Grenchen (MS)</v>
      </c>
      <c r="C134" s="16" t="s">
        <v>213</v>
      </c>
      <c r="D134" s="16" t="s">
        <v>213</v>
      </c>
      <c r="E134" s="16" t="s">
        <v>213</v>
      </c>
      <c r="F134" s="16" t="s">
        <v>213</v>
      </c>
      <c r="G134" s="16">
        <v>24</v>
      </c>
    </row>
    <row r="135" spans="1:7" x14ac:dyDescent="0.2">
      <c r="A135" s="16">
        <v>25</v>
      </c>
      <c r="B135" s="13" t="str">
        <f t="shared" si="18"/>
        <v>Laufental (MS)</v>
      </c>
      <c r="C135" s="16" t="s">
        <v>214</v>
      </c>
      <c r="D135" s="16" t="s">
        <v>214</v>
      </c>
      <c r="E135" s="16" t="s">
        <v>214</v>
      </c>
      <c r="F135" s="16" t="s">
        <v>214</v>
      </c>
      <c r="G135" s="16">
        <v>25</v>
      </c>
    </row>
    <row r="136" spans="1:7" x14ac:dyDescent="0.2">
      <c r="A136" s="16">
        <v>26</v>
      </c>
      <c r="B136" s="13" t="str">
        <f t="shared" si="18"/>
        <v>Luzern (MS)</v>
      </c>
      <c r="C136" s="16" t="s">
        <v>215</v>
      </c>
      <c r="D136" s="16" t="s">
        <v>215</v>
      </c>
      <c r="E136" s="16" t="s">
        <v>215</v>
      </c>
      <c r="F136" s="16" t="s">
        <v>215</v>
      </c>
      <c r="G136" s="16">
        <v>26</v>
      </c>
    </row>
    <row r="137" spans="1:7" x14ac:dyDescent="0.2">
      <c r="A137" s="16">
        <v>27</v>
      </c>
      <c r="B137" s="13" t="str">
        <f t="shared" si="18"/>
        <v>Sursee/Seetal (MS)</v>
      </c>
      <c r="C137" s="16" t="s">
        <v>216</v>
      </c>
      <c r="D137" s="16" t="s">
        <v>216</v>
      </c>
      <c r="E137" s="16" t="s">
        <v>216</v>
      </c>
      <c r="F137" s="16" t="s">
        <v>216</v>
      </c>
      <c r="G137" s="16">
        <v>27</v>
      </c>
    </row>
    <row r="138" spans="1:7" x14ac:dyDescent="0.2">
      <c r="A138" s="16">
        <v>28</v>
      </c>
      <c r="B138" s="13" t="str">
        <f t="shared" si="18"/>
        <v>Willisau (MS)</v>
      </c>
      <c r="C138" s="16" t="s">
        <v>217</v>
      </c>
      <c r="D138" s="16" t="s">
        <v>217</v>
      </c>
      <c r="E138" s="16" t="s">
        <v>217</v>
      </c>
      <c r="F138" s="16" t="s">
        <v>217</v>
      </c>
      <c r="G138" s="16">
        <v>28</v>
      </c>
    </row>
    <row r="139" spans="1:7" x14ac:dyDescent="0.2">
      <c r="A139" s="16">
        <v>29</v>
      </c>
      <c r="B139" s="13" t="str">
        <f t="shared" si="18"/>
        <v>Entlebuch (MS)</v>
      </c>
      <c r="C139" s="16" t="s">
        <v>218</v>
      </c>
      <c r="D139" s="16" t="s">
        <v>218</v>
      </c>
      <c r="E139" s="16" t="s">
        <v>218</v>
      </c>
      <c r="F139" s="16" t="s">
        <v>218</v>
      </c>
      <c r="G139" s="16">
        <v>29</v>
      </c>
    </row>
    <row r="140" spans="1:7" x14ac:dyDescent="0.2">
      <c r="A140" s="16">
        <v>30</v>
      </c>
      <c r="B140" s="13" t="str">
        <f t="shared" si="18"/>
        <v>Uri (MS)</v>
      </c>
      <c r="C140" s="16" t="s">
        <v>219</v>
      </c>
      <c r="D140" s="16" t="s">
        <v>219</v>
      </c>
      <c r="E140" s="16" t="s">
        <v>219</v>
      </c>
      <c r="F140" s="16" t="s">
        <v>219</v>
      </c>
      <c r="G140" s="16">
        <v>30</v>
      </c>
    </row>
    <row r="141" spans="1:7" x14ac:dyDescent="0.2">
      <c r="A141" s="16">
        <v>31</v>
      </c>
      <c r="B141" s="13" t="str">
        <f t="shared" si="18"/>
        <v>Innerschwyz (MS)</v>
      </c>
      <c r="C141" s="16" t="s">
        <v>220</v>
      </c>
      <c r="D141" s="16" t="s">
        <v>220</v>
      </c>
      <c r="E141" s="16" t="s">
        <v>220</v>
      </c>
      <c r="F141" s="16" t="s">
        <v>220</v>
      </c>
      <c r="G141" s="16">
        <v>31</v>
      </c>
    </row>
    <row r="142" spans="1:7" x14ac:dyDescent="0.2">
      <c r="A142" s="16">
        <v>32</v>
      </c>
      <c r="B142" s="13" t="str">
        <f t="shared" si="18"/>
        <v>Einsiedeln (MS)</v>
      </c>
      <c r="C142" s="16" t="s">
        <v>221</v>
      </c>
      <c r="D142" s="16" t="s">
        <v>221</v>
      </c>
      <c r="E142" s="16" t="s">
        <v>221</v>
      </c>
      <c r="F142" s="16" t="s">
        <v>221</v>
      </c>
      <c r="G142" s="16">
        <v>32</v>
      </c>
    </row>
    <row r="143" spans="1:7" x14ac:dyDescent="0.2">
      <c r="A143" s="16">
        <v>33</v>
      </c>
      <c r="B143" s="13" t="str">
        <f t="shared" si="18"/>
        <v>March (MS)</v>
      </c>
      <c r="C143" s="16" t="s">
        <v>222</v>
      </c>
      <c r="D143" s="16" t="s">
        <v>222</v>
      </c>
      <c r="E143" s="16" t="s">
        <v>222</v>
      </c>
      <c r="F143" s="16" t="s">
        <v>222</v>
      </c>
      <c r="G143" s="16">
        <v>33</v>
      </c>
    </row>
    <row r="144" spans="1:7" x14ac:dyDescent="0.2">
      <c r="A144" s="16">
        <v>34</v>
      </c>
      <c r="B144" s="13" t="str">
        <f t="shared" si="18"/>
        <v>Sarneraatal (MS)</v>
      </c>
      <c r="C144" s="16" t="s">
        <v>223</v>
      </c>
      <c r="D144" s="16" t="s">
        <v>223</v>
      </c>
      <c r="E144" s="16" t="s">
        <v>223</v>
      </c>
      <c r="F144" s="16" t="s">
        <v>223</v>
      </c>
      <c r="G144" s="16">
        <v>34</v>
      </c>
    </row>
    <row r="145" spans="1:7" x14ac:dyDescent="0.2">
      <c r="A145" s="16">
        <v>35</v>
      </c>
      <c r="B145" s="13" t="str">
        <f t="shared" si="18"/>
        <v>Nidwalden/Engelberg (MS)</v>
      </c>
      <c r="C145" s="16" t="s">
        <v>224</v>
      </c>
      <c r="D145" s="16" t="s">
        <v>224</v>
      </c>
      <c r="E145" s="16" t="s">
        <v>224</v>
      </c>
      <c r="F145" s="16" t="s">
        <v>224</v>
      </c>
      <c r="G145" s="16">
        <v>35</v>
      </c>
    </row>
    <row r="146" spans="1:7" x14ac:dyDescent="0.2">
      <c r="A146" s="16">
        <v>36</v>
      </c>
      <c r="B146" s="13" t="str">
        <f t="shared" si="18"/>
        <v>Glarn. Mittel/Unterl. (MS)</v>
      </c>
      <c r="C146" s="16" t="s">
        <v>225</v>
      </c>
      <c r="D146" s="16" t="s">
        <v>225</v>
      </c>
      <c r="E146" s="16" t="s">
        <v>225</v>
      </c>
      <c r="F146" s="16" t="s">
        <v>225</v>
      </c>
      <c r="G146" s="16">
        <v>36</v>
      </c>
    </row>
    <row r="147" spans="1:7" x14ac:dyDescent="0.2">
      <c r="A147" s="16">
        <v>37</v>
      </c>
      <c r="B147" s="13" t="str">
        <f t="shared" si="18"/>
        <v>Glarner Hinterland (MS)</v>
      </c>
      <c r="C147" s="16" t="s">
        <v>226</v>
      </c>
      <c r="D147" s="16" t="s">
        <v>226</v>
      </c>
      <c r="E147" s="16" t="s">
        <v>226</v>
      </c>
      <c r="F147" s="16" t="s">
        <v>226</v>
      </c>
      <c r="G147" s="16">
        <v>37</v>
      </c>
    </row>
    <row r="148" spans="1:7" x14ac:dyDescent="0.2">
      <c r="A148" s="16">
        <v>38</v>
      </c>
      <c r="B148" s="13" t="str">
        <f t="shared" si="18"/>
        <v>Zug (MS)</v>
      </c>
      <c r="C148" s="16" t="s">
        <v>227</v>
      </c>
      <c r="D148" s="16" t="s">
        <v>227</v>
      </c>
      <c r="E148" s="16" t="s">
        <v>227</v>
      </c>
      <c r="F148" s="16" t="s">
        <v>227</v>
      </c>
      <c r="G148" s="16">
        <v>38</v>
      </c>
    </row>
    <row r="149" spans="1:7" x14ac:dyDescent="0.2">
      <c r="A149" s="16">
        <v>39</v>
      </c>
      <c r="B149" s="13" t="str">
        <f t="shared" si="18"/>
        <v>La Sarine (MS)</v>
      </c>
      <c r="C149" s="16" t="s">
        <v>228</v>
      </c>
      <c r="D149" s="16" t="s">
        <v>228</v>
      </c>
      <c r="E149" s="16" t="s">
        <v>228</v>
      </c>
      <c r="F149" s="16" t="s">
        <v>228</v>
      </c>
      <c r="G149" s="16">
        <v>39</v>
      </c>
    </row>
    <row r="150" spans="1:7" x14ac:dyDescent="0.2">
      <c r="A150" s="16">
        <v>40</v>
      </c>
      <c r="B150" s="13" t="str">
        <f t="shared" si="18"/>
        <v>La Gruyère (MS)</v>
      </c>
      <c r="C150" s="16" t="s">
        <v>229</v>
      </c>
      <c r="D150" s="16" t="s">
        <v>229</v>
      </c>
      <c r="E150" s="16" t="s">
        <v>229</v>
      </c>
      <c r="F150" s="16" t="s">
        <v>229</v>
      </c>
      <c r="G150" s="16">
        <v>40</v>
      </c>
    </row>
    <row r="151" spans="1:7" x14ac:dyDescent="0.2">
      <c r="A151" s="16">
        <v>41</v>
      </c>
      <c r="B151" s="13" t="str">
        <f t="shared" si="18"/>
        <v>Sense (MS)</v>
      </c>
      <c r="C151" s="16" t="s">
        <v>230</v>
      </c>
      <c r="D151" s="16" t="s">
        <v>230</v>
      </c>
      <c r="E151" s="16" t="s">
        <v>230</v>
      </c>
      <c r="F151" s="16" t="s">
        <v>230</v>
      </c>
      <c r="G151" s="16">
        <v>41</v>
      </c>
    </row>
    <row r="152" spans="1:7" x14ac:dyDescent="0.2">
      <c r="A152" s="16">
        <v>42</v>
      </c>
      <c r="B152" s="13" t="str">
        <f t="shared" si="18"/>
        <v>Murten (MS)</v>
      </c>
      <c r="C152" s="16" t="s">
        <v>231</v>
      </c>
      <c r="D152" s="16" t="s">
        <v>231</v>
      </c>
      <c r="E152" s="16" t="s">
        <v>231</v>
      </c>
      <c r="F152" s="16" t="s">
        <v>231</v>
      </c>
      <c r="G152" s="16">
        <v>42</v>
      </c>
    </row>
    <row r="153" spans="1:7" x14ac:dyDescent="0.2">
      <c r="A153" s="16">
        <v>43</v>
      </c>
      <c r="B153" s="13" t="str">
        <f t="shared" si="18"/>
        <v>Glâne/Veveyse (MS)</v>
      </c>
      <c r="C153" s="16" t="s">
        <v>232</v>
      </c>
      <c r="D153" s="16" t="s">
        <v>232</v>
      </c>
      <c r="E153" s="16" t="s">
        <v>232</v>
      </c>
      <c r="F153" s="16" t="s">
        <v>232</v>
      </c>
      <c r="G153" s="16">
        <v>43</v>
      </c>
    </row>
    <row r="154" spans="1:7" x14ac:dyDescent="0.2">
      <c r="A154" s="16">
        <v>44</v>
      </c>
      <c r="B154" s="13" t="str">
        <f t="shared" si="18"/>
        <v>Olten/Gösgen/Gäu (MS)</v>
      </c>
      <c r="C154" s="16" t="s">
        <v>233</v>
      </c>
      <c r="D154" s="16" t="s">
        <v>233</v>
      </c>
      <c r="E154" s="16" t="s">
        <v>233</v>
      </c>
      <c r="F154" s="16" t="s">
        <v>233</v>
      </c>
      <c r="G154" s="16">
        <v>44</v>
      </c>
    </row>
    <row r="155" spans="1:7" x14ac:dyDescent="0.2">
      <c r="A155" s="16">
        <v>45</v>
      </c>
      <c r="B155" s="13" t="str">
        <f t="shared" si="18"/>
        <v>Thal (MS)</v>
      </c>
      <c r="C155" s="16" t="s">
        <v>234</v>
      </c>
      <c r="D155" s="16" t="s">
        <v>234</v>
      </c>
      <c r="E155" s="16" t="s">
        <v>234</v>
      </c>
      <c r="F155" s="16" t="s">
        <v>234</v>
      </c>
      <c r="G155" s="16">
        <v>45</v>
      </c>
    </row>
    <row r="156" spans="1:7" x14ac:dyDescent="0.2">
      <c r="A156" s="16">
        <v>46</v>
      </c>
      <c r="B156" s="13" t="str">
        <f t="shared" si="18"/>
        <v>Solothurn (MS)</v>
      </c>
      <c r="C156" s="16" t="s">
        <v>235</v>
      </c>
      <c r="D156" s="16" t="s">
        <v>235</v>
      </c>
      <c r="E156" s="16" t="s">
        <v>235</v>
      </c>
      <c r="F156" s="16" t="s">
        <v>235</v>
      </c>
      <c r="G156" s="16">
        <v>46</v>
      </c>
    </row>
    <row r="157" spans="1:7" x14ac:dyDescent="0.2">
      <c r="A157" s="16">
        <v>47</v>
      </c>
      <c r="B157" s="13" t="str">
        <f t="shared" si="18"/>
        <v>Basel-Stadt (MS)</v>
      </c>
      <c r="C157" s="16" t="s">
        <v>236</v>
      </c>
      <c r="D157" s="16" t="s">
        <v>236</v>
      </c>
      <c r="E157" s="16" t="s">
        <v>236</v>
      </c>
      <c r="F157" s="16" t="s">
        <v>236</v>
      </c>
      <c r="G157" s="16">
        <v>47</v>
      </c>
    </row>
    <row r="158" spans="1:7" x14ac:dyDescent="0.2">
      <c r="A158" s="16">
        <v>48</v>
      </c>
      <c r="B158" s="13" t="str">
        <f t="shared" si="18"/>
        <v>Unteres Baselbiet (MS)</v>
      </c>
      <c r="C158" s="16" t="s">
        <v>237</v>
      </c>
      <c r="D158" s="16" t="s">
        <v>237</v>
      </c>
      <c r="E158" s="16" t="s">
        <v>237</v>
      </c>
      <c r="F158" s="16" t="s">
        <v>237</v>
      </c>
      <c r="G158" s="16">
        <v>48</v>
      </c>
    </row>
    <row r="159" spans="1:7" x14ac:dyDescent="0.2">
      <c r="A159" s="16">
        <v>49</v>
      </c>
      <c r="B159" s="13" t="str">
        <f t="shared" si="18"/>
        <v>Oberes Baselbiet (MS)</v>
      </c>
      <c r="C159" s="16" t="s">
        <v>238</v>
      </c>
      <c r="D159" s="16" t="s">
        <v>238</v>
      </c>
      <c r="E159" s="16" t="s">
        <v>238</v>
      </c>
      <c r="F159" s="16" t="s">
        <v>238</v>
      </c>
      <c r="G159" s="16">
        <v>49</v>
      </c>
    </row>
    <row r="160" spans="1:7" x14ac:dyDescent="0.2">
      <c r="A160" s="16">
        <v>50</v>
      </c>
      <c r="B160" s="13" t="str">
        <f t="shared" si="18"/>
        <v>Schaffhausen (MS)</v>
      </c>
      <c r="C160" s="16" t="s">
        <v>239</v>
      </c>
      <c r="D160" s="16" t="s">
        <v>239</v>
      </c>
      <c r="E160" s="16" t="s">
        <v>239</v>
      </c>
      <c r="F160" s="16" t="s">
        <v>239</v>
      </c>
      <c r="G160" s="16">
        <v>50</v>
      </c>
    </row>
    <row r="161" spans="1:7" x14ac:dyDescent="0.2">
      <c r="A161" s="16">
        <v>51</v>
      </c>
      <c r="B161" s="13" t="str">
        <f t="shared" si="18"/>
        <v>Appenzell A.Rh. (MS)</v>
      </c>
      <c r="C161" s="16" t="s">
        <v>240</v>
      </c>
      <c r="D161" s="16" t="s">
        <v>240</v>
      </c>
      <c r="E161" s="16" t="s">
        <v>240</v>
      </c>
      <c r="F161" s="16" t="s">
        <v>240</v>
      </c>
      <c r="G161" s="16">
        <v>51</v>
      </c>
    </row>
    <row r="162" spans="1:7" x14ac:dyDescent="0.2">
      <c r="A162" s="16">
        <v>52</v>
      </c>
      <c r="B162" s="13" t="str">
        <f t="shared" si="18"/>
        <v>Appenzell I.Rh. (MS)</v>
      </c>
      <c r="C162" s="16" t="s">
        <v>241</v>
      </c>
      <c r="D162" s="16" t="s">
        <v>241</v>
      </c>
      <c r="E162" s="16" t="s">
        <v>241</v>
      </c>
      <c r="F162" s="16" t="s">
        <v>241</v>
      </c>
      <c r="G162" s="16">
        <v>52</v>
      </c>
    </row>
    <row r="163" spans="1:7" x14ac:dyDescent="0.2">
      <c r="A163" s="16">
        <v>53</v>
      </c>
      <c r="B163" s="13" t="str">
        <f t="shared" si="18"/>
        <v>St.Gallen/Rorschach (MS)</v>
      </c>
      <c r="C163" s="16" t="s">
        <v>242</v>
      </c>
      <c r="D163" s="16" t="s">
        <v>242</v>
      </c>
      <c r="E163" s="16" t="s">
        <v>242</v>
      </c>
      <c r="F163" s="16" t="s">
        <v>242</v>
      </c>
      <c r="G163" s="16">
        <v>53</v>
      </c>
    </row>
    <row r="164" spans="1:7" x14ac:dyDescent="0.2">
      <c r="A164" s="16">
        <v>54</v>
      </c>
      <c r="B164" s="13" t="str">
        <f t="shared" si="18"/>
        <v>Rheintal SG (MS)</v>
      </c>
      <c r="C164" s="16" t="s">
        <v>243</v>
      </c>
      <c r="D164" s="16" t="s">
        <v>243</v>
      </c>
      <c r="E164" s="16" t="s">
        <v>243</v>
      </c>
      <c r="F164" s="16" t="s">
        <v>243</v>
      </c>
      <c r="G164" s="16">
        <v>54</v>
      </c>
    </row>
    <row r="165" spans="1:7" x14ac:dyDescent="0.2">
      <c r="A165" s="16">
        <v>55</v>
      </c>
      <c r="B165" s="13" t="str">
        <f t="shared" si="18"/>
        <v>Werdenberg (MS)</v>
      </c>
      <c r="C165" s="16" t="s">
        <v>244</v>
      </c>
      <c r="D165" s="16" t="s">
        <v>244</v>
      </c>
      <c r="E165" s="16" t="s">
        <v>244</v>
      </c>
      <c r="F165" s="16" t="s">
        <v>244</v>
      </c>
      <c r="G165" s="16">
        <v>55</v>
      </c>
    </row>
    <row r="166" spans="1:7" x14ac:dyDescent="0.2">
      <c r="A166" s="16">
        <v>56</v>
      </c>
      <c r="B166" s="13" t="str">
        <f t="shared" si="18"/>
        <v>Sarganserland (MS)</v>
      </c>
      <c r="C166" s="16" t="s">
        <v>245</v>
      </c>
      <c r="D166" s="16" t="s">
        <v>245</v>
      </c>
      <c r="E166" s="16" t="s">
        <v>245</v>
      </c>
      <c r="F166" s="16" t="s">
        <v>245</v>
      </c>
      <c r="G166" s="16">
        <v>56</v>
      </c>
    </row>
    <row r="167" spans="1:7" x14ac:dyDescent="0.2">
      <c r="A167" s="16">
        <v>57</v>
      </c>
      <c r="B167" s="13" t="str">
        <f t="shared" si="18"/>
        <v>Linthgebiet (MS)</v>
      </c>
      <c r="C167" s="16" t="s">
        <v>246</v>
      </c>
      <c r="D167" s="16" t="s">
        <v>246</v>
      </c>
      <c r="E167" s="16" t="s">
        <v>246</v>
      </c>
      <c r="F167" s="16" t="s">
        <v>246</v>
      </c>
      <c r="G167" s="16">
        <v>57</v>
      </c>
    </row>
    <row r="168" spans="1:7" x14ac:dyDescent="0.2">
      <c r="A168" s="16">
        <v>58</v>
      </c>
      <c r="B168" s="13" t="str">
        <f t="shared" si="18"/>
        <v>Toggenburg (MS)</v>
      </c>
      <c r="C168" s="16" t="s">
        <v>247</v>
      </c>
      <c r="D168" s="16" t="s">
        <v>247</v>
      </c>
      <c r="E168" s="16" t="s">
        <v>247</v>
      </c>
      <c r="F168" s="16" t="s">
        <v>247</v>
      </c>
      <c r="G168" s="16">
        <v>58</v>
      </c>
    </row>
    <row r="169" spans="1:7" x14ac:dyDescent="0.2">
      <c r="A169" s="16">
        <v>59</v>
      </c>
      <c r="B169" s="13" t="str">
        <f t="shared" si="18"/>
        <v>Wil (MS)</v>
      </c>
      <c r="C169" s="16" t="s">
        <v>248</v>
      </c>
      <c r="D169" s="16" t="s">
        <v>248</v>
      </c>
      <c r="E169" s="16" t="s">
        <v>248</v>
      </c>
      <c r="F169" s="16" t="s">
        <v>248</v>
      </c>
      <c r="G169" s="16">
        <v>59</v>
      </c>
    </row>
    <row r="170" spans="1:7" x14ac:dyDescent="0.2">
      <c r="A170" s="16">
        <v>60</v>
      </c>
      <c r="B170" s="13" t="str">
        <f t="shared" si="18"/>
        <v>Bündn. Rheintal (MS)</v>
      </c>
      <c r="C170" s="16" t="s">
        <v>249</v>
      </c>
      <c r="D170" s="16" t="s">
        <v>249</v>
      </c>
      <c r="E170" s="16" t="s">
        <v>249</v>
      </c>
      <c r="F170" s="16" t="s">
        <v>249</v>
      </c>
      <c r="G170" s="16">
        <v>60</v>
      </c>
    </row>
    <row r="171" spans="1:7" x14ac:dyDescent="0.2">
      <c r="A171" s="16">
        <v>61</v>
      </c>
      <c r="B171" s="13" t="str">
        <f t="shared" si="18"/>
        <v>Prättigau (MS)</v>
      </c>
      <c r="C171" s="16" t="s">
        <v>250</v>
      </c>
      <c r="D171" s="16" t="s">
        <v>250</v>
      </c>
      <c r="E171" s="16" t="s">
        <v>250</v>
      </c>
      <c r="F171" s="16" t="s">
        <v>250</v>
      </c>
      <c r="G171" s="16">
        <v>61</v>
      </c>
    </row>
    <row r="172" spans="1:7" x14ac:dyDescent="0.2">
      <c r="A172" s="16">
        <v>62</v>
      </c>
      <c r="B172" s="13" t="str">
        <f t="shared" si="18"/>
        <v>Davos (MS)</v>
      </c>
      <c r="C172" s="16" t="s">
        <v>251</v>
      </c>
      <c r="D172" s="16" t="s">
        <v>251</v>
      </c>
      <c r="E172" s="16" t="s">
        <v>251</v>
      </c>
      <c r="F172" s="16" t="s">
        <v>251</v>
      </c>
      <c r="G172" s="16">
        <v>62</v>
      </c>
    </row>
    <row r="173" spans="1:7" x14ac:dyDescent="0.2">
      <c r="A173" s="16">
        <v>63</v>
      </c>
      <c r="B173" s="13" t="str">
        <f t="shared" si="18"/>
        <v>Schanfigg (MS)</v>
      </c>
      <c r="C173" s="16" t="s">
        <v>252</v>
      </c>
      <c r="D173" s="16" t="s">
        <v>252</v>
      </c>
      <c r="E173" s="16" t="s">
        <v>252</v>
      </c>
      <c r="F173" s="16" t="s">
        <v>252</v>
      </c>
      <c r="G173" s="16">
        <v>63</v>
      </c>
    </row>
    <row r="174" spans="1:7" x14ac:dyDescent="0.2">
      <c r="A174" s="16">
        <v>64</v>
      </c>
      <c r="B174" s="13" t="str">
        <f t="shared" si="18"/>
        <v>Mittelbünden (MS)</v>
      </c>
      <c r="C174" s="16" t="s">
        <v>253</v>
      </c>
      <c r="D174" s="16" t="s">
        <v>253</v>
      </c>
      <c r="E174" s="16" t="s">
        <v>253</v>
      </c>
      <c r="F174" s="16" t="s">
        <v>253</v>
      </c>
      <c r="G174" s="16">
        <v>64</v>
      </c>
    </row>
    <row r="175" spans="1:7" x14ac:dyDescent="0.2">
      <c r="A175" s="16">
        <v>65</v>
      </c>
      <c r="B175" s="13" t="str">
        <f t="shared" si="18"/>
        <v>Domleschg/H'rhein (MS)</v>
      </c>
      <c r="C175" s="16" t="s">
        <v>254</v>
      </c>
      <c r="D175" s="16" t="s">
        <v>254</v>
      </c>
      <c r="E175" s="16" t="s">
        <v>254</v>
      </c>
      <c r="F175" s="16" t="s">
        <v>254</v>
      </c>
      <c r="G175" s="16">
        <v>65</v>
      </c>
    </row>
    <row r="176" spans="1:7" x14ac:dyDescent="0.2">
      <c r="A176" s="16">
        <v>66</v>
      </c>
      <c r="B176" s="13" t="str">
        <f t="shared" ref="B176:B216" si="19">IF(C$28=1,C176,IF(C$28=2,D176,IF(C$28=3,E176,IF(C$28=4,F176,C176))))</f>
        <v>Surselva (MS)</v>
      </c>
      <c r="C176" s="16" t="s">
        <v>255</v>
      </c>
      <c r="D176" s="16" t="s">
        <v>255</v>
      </c>
      <c r="E176" s="16" t="s">
        <v>255</v>
      </c>
      <c r="F176" s="16" t="s">
        <v>255</v>
      </c>
      <c r="G176" s="16">
        <v>66</v>
      </c>
    </row>
    <row r="177" spans="1:7" x14ac:dyDescent="0.2">
      <c r="A177" s="16">
        <v>67</v>
      </c>
      <c r="B177" s="13" t="str">
        <f t="shared" si="19"/>
        <v>Engiadina bassa (MS)</v>
      </c>
      <c r="C177" s="16" t="s">
        <v>256</v>
      </c>
      <c r="D177" s="16" t="s">
        <v>256</v>
      </c>
      <c r="E177" s="16" t="s">
        <v>256</v>
      </c>
      <c r="F177" s="16" t="s">
        <v>256</v>
      </c>
      <c r="G177" s="16">
        <v>67</v>
      </c>
    </row>
    <row r="178" spans="1:7" x14ac:dyDescent="0.2">
      <c r="A178" s="16">
        <v>68</v>
      </c>
      <c r="B178" s="13" t="str">
        <f t="shared" si="19"/>
        <v>Oberengadin (MS)</v>
      </c>
      <c r="C178" s="16" t="s">
        <v>257</v>
      </c>
      <c r="D178" s="16" t="s">
        <v>257</v>
      </c>
      <c r="E178" s="16" t="s">
        <v>257</v>
      </c>
      <c r="F178" s="16" t="s">
        <v>257</v>
      </c>
      <c r="G178" s="16">
        <v>68</v>
      </c>
    </row>
    <row r="179" spans="1:7" x14ac:dyDescent="0.2">
      <c r="A179" s="16">
        <v>69</v>
      </c>
      <c r="B179" s="13" t="str">
        <f t="shared" si="19"/>
        <v>Mesolcina (MS)</v>
      </c>
      <c r="C179" s="16" t="s">
        <v>258</v>
      </c>
      <c r="D179" s="16" t="s">
        <v>258</v>
      </c>
      <c r="E179" s="16" t="s">
        <v>258</v>
      </c>
      <c r="F179" s="16" t="s">
        <v>258</v>
      </c>
      <c r="G179" s="16">
        <v>69</v>
      </c>
    </row>
    <row r="180" spans="1:7" x14ac:dyDescent="0.2">
      <c r="A180" s="16">
        <v>70</v>
      </c>
      <c r="B180" s="13" t="str">
        <f t="shared" si="19"/>
        <v>Aarau (MS)</v>
      </c>
      <c r="C180" s="16" t="s">
        <v>259</v>
      </c>
      <c r="D180" s="16" t="s">
        <v>259</v>
      </c>
      <c r="E180" s="16" t="s">
        <v>259</v>
      </c>
      <c r="F180" s="16" t="s">
        <v>259</v>
      </c>
      <c r="G180" s="16">
        <v>70</v>
      </c>
    </row>
    <row r="181" spans="1:7" x14ac:dyDescent="0.2">
      <c r="A181" s="16">
        <v>71</v>
      </c>
      <c r="B181" s="13" t="str">
        <f t="shared" si="19"/>
        <v>Brugg/Zurzach (MS)</v>
      </c>
      <c r="C181" s="16" t="s">
        <v>260</v>
      </c>
      <c r="D181" s="16" t="s">
        <v>260</v>
      </c>
      <c r="E181" s="16" t="s">
        <v>260</v>
      </c>
      <c r="F181" s="16" t="s">
        <v>260</v>
      </c>
      <c r="G181" s="16">
        <v>71</v>
      </c>
    </row>
    <row r="182" spans="1:7" x14ac:dyDescent="0.2">
      <c r="A182" s="16">
        <v>72</v>
      </c>
      <c r="B182" s="13" t="str">
        <f t="shared" si="19"/>
        <v>Baden (MS)</v>
      </c>
      <c r="C182" s="16" t="s">
        <v>261</v>
      </c>
      <c r="D182" s="16" t="s">
        <v>261</v>
      </c>
      <c r="E182" s="16" t="s">
        <v>261</v>
      </c>
      <c r="F182" s="16" t="s">
        <v>261</v>
      </c>
      <c r="G182" s="16">
        <v>72</v>
      </c>
    </row>
    <row r="183" spans="1:7" x14ac:dyDescent="0.2">
      <c r="A183" s="16">
        <v>73</v>
      </c>
      <c r="B183" s="13" t="str">
        <f t="shared" si="19"/>
        <v>Rohrdorf/Mutsch. (MS)</v>
      </c>
      <c r="C183" s="16" t="s">
        <v>262</v>
      </c>
      <c r="D183" s="16" t="s">
        <v>262</v>
      </c>
      <c r="E183" s="16" t="s">
        <v>262</v>
      </c>
      <c r="F183" s="16" t="s">
        <v>262</v>
      </c>
      <c r="G183" s="16">
        <v>73</v>
      </c>
    </row>
    <row r="184" spans="1:7" x14ac:dyDescent="0.2">
      <c r="A184" s="16">
        <v>74</v>
      </c>
      <c r="B184" s="13" t="str">
        <f t="shared" si="19"/>
        <v>Freiamt (MS)</v>
      </c>
      <c r="C184" s="16" t="s">
        <v>263</v>
      </c>
      <c r="D184" s="16" t="s">
        <v>263</v>
      </c>
      <c r="E184" s="16" t="s">
        <v>263</v>
      </c>
      <c r="F184" s="16" t="s">
        <v>263</v>
      </c>
      <c r="G184" s="16">
        <v>74</v>
      </c>
    </row>
    <row r="185" spans="1:7" x14ac:dyDescent="0.2">
      <c r="A185" s="16">
        <v>75</v>
      </c>
      <c r="B185" s="13" t="str">
        <f t="shared" si="19"/>
        <v>Fricktal (MS)</v>
      </c>
      <c r="C185" s="16" t="s">
        <v>264</v>
      </c>
      <c r="D185" s="16" t="s">
        <v>264</v>
      </c>
      <c r="E185" s="16" t="s">
        <v>264</v>
      </c>
      <c r="F185" s="16" t="s">
        <v>264</v>
      </c>
      <c r="G185" s="16">
        <v>75</v>
      </c>
    </row>
    <row r="186" spans="1:7" x14ac:dyDescent="0.2">
      <c r="A186" s="16">
        <v>76</v>
      </c>
      <c r="B186" s="13" t="str">
        <f t="shared" si="19"/>
        <v>Thurtal (MS)</v>
      </c>
      <c r="C186" s="16" t="s">
        <v>265</v>
      </c>
      <c r="D186" s="16" t="s">
        <v>265</v>
      </c>
      <c r="E186" s="16" t="s">
        <v>265</v>
      </c>
      <c r="F186" s="16" t="s">
        <v>265</v>
      </c>
      <c r="G186" s="16">
        <v>76</v>
      </c>
    </row>
    <row r="187" spans="1:7" x14ac:dyDescent="0.2">
      <c r="A187" s="16">
        <v>77</v>
      </c>
      <c r="B187" s="13" t="str">
        <f t="shared" si="19"/>
        <v>Untersee (MS)</v>
      </c>
      <c r="C187" s="16" t="s">
        <v>535</v>
      </c>
      <c r="D187" s="16" t="s">
        <v>535</v>
      </c>
      <c r="E187" s="16" t="s">
        <v>535</v>
      </c>
      <c r="F187" s="16" t="s">
        <v>535</v>
      </c>
      <c r="G187" s="16">
        <v>77</v>
      </c>
    </row>
    <row r="188" spans="1:7" x14ac:dyDescent="0.2">
      <c r="A188" s="16">
        <v>78</v>
      </c>
      <c r="B188" s="13" t="str">
        <f t="shared" si="19"/>
        <v>Oberthurgau (MS)</v>
      </c>
      <c r="C188" s="16" t="s">
        <v>266</v>
      </c>
      <c r="D188" s="16" t="s">
        <v>266</v>
      </c>
      <c r="E188" s="16" t="s">
        <v>266</v>
      </c>
      <c r="F188" s="16" t="s">
        <v>266</v>
      </c>
      <c r="G188" s="16">
        <v>78</v>
      </c>
    </row>
    <row r="189" spans="1:7" x14ac:dyDescent="0.2">
      <c r="A189" s="16">
        <v>79</v>
      </c>
      <c r="B189" s="13" t="str">
        <f t="shared" si="19"/>
        <v>Tre Valli (MS)</v>
      </c>
      <c r="C189" s="16" t="s">
        <v>267</v>
      </c>
      <c r="D189" s="16" t="s">
        <v>267</v>
      </c>
      <c r="E189" s="16" t="s">
        <v>267</v>
      </c>
      <c r="F189" s="16" t="s">
        <v>267</v>
      </c>
      <c r="G189" s="16">
        <v>79</v>
      </c>
    </row>
    <row r="190" spans="1:7" x14ac:dyDescent="0.2">
      <c r="A190" s="16">
        <v>80</v>
      </c>
      <c r="B190" s="13" t="str">
        <f t="shared" si="19"/>
        <v>Locarno (MS)</v>
      </c>
      <c r="C190" s="16" t="s">
        <v>268</v>
      </c>
      <c r="D190" s="16" t="s">
        <v>268</v>
      </c>
      <c r="E190" s="16" t="s">
        <v>268</v>
      </c>
      <c r="F190" s="16" t="s">
        <v>268</v>
      </c>
      <c r="G190" s="16">
        <v>80</v>
      </c>
    </row>
    <row r="191" spans="1:7" x14ac:dyDescent="0.2">
      <c r="A191" s="16">
        <v>81</v>
      </c>
      <c r="B191" s="13" t="str">
        <f t="shared" si="19"/>
        <v>Bellinzona (MS)</v>
      </c>
      <c r="C191" s="16" t="s">
        <v>269</v>
      </c>
      <c r="D191" s="16" t="s">
        <v>269</v>
      </c>
      <c r="E191" s="16" t="s">
        <v>269</v>
      </c>
      <c r="F191" s="16" t="s">
        <v>269</v>
      </c>
      <c r="G191" s="16">
        <v>81</v>
      </c>
    </row>
    <row r="192" spans="1:7" x14ac:dyDescent="0.2">
      <c r="A192" s="16">
        <v>82</v>
      </c>
      <c r="B192" s="13" t="str">
        <f t="shared" si="19"/>
        <v>Lugano (MS)</v>
      </c>
      <c r="C192" s="16" t="s">
        <v>270</v>
      </c>
      <c r="D192" s="16" t="s">
        <v>270</v>
      </c>
      <c r="E192" s="16" t="s">
        <v>270</v>
      </c>
      <c r="F192" s="16" t="s">
        <v>270</v>
      </c>
      <c r="G192" s="16">
        <v>82</v>
      </c>
    </row>
    <row r="193" spans="1:7" x14ac:dyDescent="0.2">
      <c r="A193" s="16">
        <v>83</v>
      </c>
      <c r="B193" s="13" t="str">
        <f t="shared" si="19"/>
        <v>Mendrisio (MS)</v>
      </c>
      <c r="C193" s="16" t="s">
        <v>271</v>
      </c>
      <c r="D193" s="16" t="s">
        <v>271</v>
      </c>
      <c r="E193" s="16" t="s">
        <v>271</v>
      </c>
      <c r="F193" s="16" t="s">
        <v>271</v>
      </c>
      <c r="G193" s="16">
        <v>83</v>
      </c>
    </row>
    <row r="194" spans="1:7" x14ac:dyDescent="0.2">
      <c r="A194" s="16">
        <v>84</v>
      </c>
      <c r="B194" s="13" t="str">
        <f t="shared" si="19"/>
        <v>Lausanne (MS)</v>
      </c>
      <c r="C194" s="16" t="s">
        <v>272</v>
      </c>
      <c r="D194" s="16" t="s">
        <v>272</v>
      </c>
      <c r="E194" s="16" t="s">
        <v>272</v>
      </c>
      <c r="F194" s="16" t="s">
        <v>272</v>
      </c>
      <c r="G194" s="16">
        <v>84</v>
      </c>
    </row>
    <row r="195" spans="1:7" x14ac:dyDescent="0.2">
      <c r="A195" s="16">
        <v>85</v>
      </c>
      <c r="B195" s="13" t="str">
        <f t="shared" si="19"/>
        <v>Morges/Rolle (MS)</v>
      </c>
      <c r="C195" s="16" t="s">
        <v>273</v>
      </c>
      <c r="D195" s="16" t="s">
        <v>273</v>
      </c>
      <c r="E195" s="16" t="s">
        <v>273</v>
      </c>
      <c r="F195" s="16" t="s">
        <v>273</v>
      </c>
      <c r="G195" s="16">
        <v>85</v>
      </c>
    </row>
    <row r="196" spans="1:7" x14ac:dyDescent="0.2">
      <c r="A196" s="16">
        <v>86</v>
      </c>
      <c r="B196" s="13" t="str">
        <f t="shared" si="19"/>
        <v>Nyon (MS)</v>
      </c>
      <c r="C196" s="16" t="s">
        <v>274</v>
      </c>
      <c r="D196" s="16" t="s">
        <v>274</v>
      </c>
      <c r="E196" s="16" t="s">
        <v>274</v>
      </c>
      <c r="F196" s="16" t="s">
        <v>274</v>
      </c>
      <c r="G196" s="16">
        <v>86</v>
      </c>
    </row>
    <row r="197" spans="1:7" x14ac:dyDescent="0.2">
      <c r="A197" s="16">
        <v>87</v>
      </c>
      <c r="B197" s="13" t="str">
        <f t="shared" si="19"/>
        <v>Vevey/Lavaux (MS)</v>
      </c>
      <c r="C197" s="16" t="s">
        <v>275</v>
      </c>
      <c r="D197" s="16" t="s">
        <v>275</v>
      </c>
      <c r="E197" s="16" t="s">
        <v>275</v>
      </c>
      <c r="F197" s="16" t="s">
        <v>275</v>
      </c>
      <c r="G197" s="16">
        <v>87</v>
      </c>
    </row>
    <row r="198" spans="1:7" x14ac:dyDescent="0.2">
      <c r="A198" s="16">
        <v>88</v>
      </c>
      <c r="B198" s="13" t="str">
        <f t="shared" si="19"/>
        <v>Aigle (MS)</v>
      </c>
      <c r="C198" s="16" t="s">
        <v>276</v>
      </c>
      <c r="D198" s="16" t="s">
        <v>276</v>
      </c>
      <c r="E198" s="16" t="s">
        <v>276</v>
      </c>
      <c r="F198" s="16" t="s">
        <v>276</v>
      </c>
      <c r="G198" s="16">
        <v>88</v>
      </c>
    </row>
    <row r="199" spans="1:7" x14ac:dyDescent="0.2">
      <c r="A199" s="16">
        <v>89</v>
      </c>
      <c r="B199" s="13" t="str">
        <f t="shared" si="19"/>
        <v>Pays d'Enhaut (MS)</v>
      </c>
      <c r="C199" s="16" t="s">
        <v>277</v>
      </c>
      <c r="D199" s="16" t="s">
        <v>277</v>
      </c>
      <c r="E199" s="16" t="s">
        <v>277</v>
      </c>
      <c r="F199" s="16" t="s">
        <v>277</v>
      </c>
      <c r="G199" s="16">
        <v>89</v>
      </c>
    </row>
    <row r="200" spans="1:7" x14ac:dyDescent="0.2">
      <c r="A200" s="16">
        <v>90</v>
      </c>
      <c r="B200" s="13" t="str">
        <f t="shared" si="19"/>
        <v>Gros-de-Vaud (MS)</v>
      </c>
      <c r="C200" s="16" t="s">
        <v>278</v>
      </c>
      <c r="D200" s="16" t="s">
        <v>278</v>
      </c>
      <c r="E200" s="16" t="s">
        <v>278</v>
      </c>
      <c r="F200" s="16" t="s">
        <v>278</v>
      </c>
      <c r="G200" s="16">
        <v>90</v>
      </c>
    </row>
    <row r="201" spans="1:7" x14ac:dyDescent="0.2">
      <c r="A201" s="16">
        <v>91</v>
      </c>
      <c r="B201" s="13" t="str">
        <f t="shared" si="19"/>
        <v>Yverdon (MS)</v>
      </c>
      <c r="C201" s="16" t="s">
        <v>279</v>
      </c>
      <c r="D201" s="16" t="s">
        <v>279</v>
      </c>
      <c r="E201" s="16" t="s">
        <v>279</v>
      </c>
      <c r="F201" s="16" t="s">
        <v>279</v>
      </c>
      <c r="G201" s="16">
        <v>91</v>
      </c>
    </row>
    <row r="202" spans="1:7" x14ac:dyDescent="0.2">
      <c r="A202" s="16">
        <v>92</v>
      </c>
      <c r="B202" s="13" t="str">
        <f t="shared" si="19"/>
        <v>La Vallée (MS)</v>
      </c>
      <c r="C202" s="16" t="s">
        <v>280</v>
      </c>
      <c r="D202" s="16" t="s">
        <v>280</v>
      </c>
      <c r="E202" s="16" t="s">
        <v>280</v>
      </c>
      <c r="F202" s="16" t="s">
        <v>280</v>
      </c>
      <c r="G202" s="16">
        <v>92</v>
      </c>
    </row>
    <row r="203" spans="1:7" x14ac:dyDescent="0.2">
      <c r="A203" s="16">
        <v>93</v>
      </c>
      <c r="B203" s="13" t="str">
        <f t="shared" si="19"/>
        <v>La Broye (MS)</v>
      </c>
      <c r="C203" s="16" t="s">
        <v>281</v>
      </c>
      <c r="D203" s="16" t="s">
        <v>281</v>
      </c>
      <c r="E203" s="16" t="s">
        <v>281</v>
      </c>
      <c r="F203" s="16" t="s">
        <v>281</v>
      </c>
      <c r="G203" s="16">
        <v>93</v>
      </c>
    </row>
    <row r="204" spans="1:7" x14ac:dyDescent="0.2">
      <c r="A204" s="16">
        <v>94</v>
      </c>
      <c r="B204" s="13" t="str">
        <f t="shared" si="19"/>
        <v>Goms (MS)</v>
      </c>
      <c r="C204" s="16" t="s">
        <v>282</v>
      </c>
      <c r="D204" s="16" t="s">
        <v>282</v>
      </c>
      <c r="E204" s="16" t="s">
        <v>282</v>
      </c>
      <c r="F204" s="16" t="s">
        <v>282</v>
      </c>
      <c r="G204" s="16">
        <v>94</v>
      </c>
    </row>
    <row r="205" spans="1:7" x14ac:dyDescent="0.2">
      <c r="A205" s="16">
        <v>95</v>
      </c>
      <c r="B205" s="13" t="str">
        <f t="shared" si="19"/>
        <v>Brig-Oestl.Raron (MS)</v>
      </c>
      <c r="C205" s="16" t="s">
        <v>283</v>
      </c>
      <c r="D205" s="16" t="s">
        <v>283</v>
      </c>
      <c r="E205" s="16" t="s">
        <v>283</v>
      </c>
      <c r="F205" s="16" t="s">
        <v>283</v>
      </c>
      <c r="G205" s="16">
        <v>95</v>
      </c>
    </row>
    <row r="206" spans="1:7" x14ac:dyDescent="0.2">
      <c r="A206" s="16">
        <v>96</v>
      </c>
      <c r="B206" s="13" t="str">
        <f t="shared" si="19"/>
        <v>Visp-Westl.Raron (MS)</v>
      </c>
      <c r="C206" s="16" t="s">
        <v>284</v>
      </c>
      <c r="D206" s="16" t="s">
        <v>284</v>
      </c>
      <c r="E206" s="16" t="s">
        <v>284</v>
      </c>
      <c r="F206" s="16" t="s">
        <v>284</v>
      </c>
      <c r="G206" s="16">
        <v>96</v>
      </c>
    </row>
    <row r="207" spans="1:7" x14ac:dyDescent="0.2">
      <c r="A207" s="16">
        <v>97</v>
      </c>
      <c r="B207" s="13" t="str">
        <f t="shared" si="19"/>
        <v>Leuk (MS)</v>
      </c>
      <c r="C207" s="16" t="s">
        <v>285</v>
      </c>
      <c r="D207" s="16" t="s">
        <v>285</v>
      </c>
      <c r="E207" s="16" t="s">
        <v>285</v>
      </c>
      <c r="F207" s="16" t="s">
        <v>285</v>
      </c>
      <c r="G207" s="16">
        <v>97</v>
      </c>
    </row>
    <row r="208" spans="1:7" x14ac:dyDescent="0.2">
      <c r="A208" s="16">
        <v>98</v>
      </c>
      <c r="B208" s="13" t="str">
        <f t="shared" si="19"/>
        <v>Sierre (MS)</v>
      </c>
      <c r="C208" s="16" t="s">
        <v>286</v>
      </c>
      <c r="D208" s="16" t="s">
        <v>286</v>
      </c>
      <c r="E208" s="16" t="s">
        <v>286</v>
      </c>
      <c r="F208" s="16" t="s">
        <v>286</v>
      </c>
      <c r="G208" s="16">
        <v>98</v>
      </c>
    </row>
    <row r="209" spans="1:13" x14ac:dyDescent="0.2">
      <c r="A209" s="16">
        <v>99</v>
      </c>
      <c r="B209" s="13" t="str">
        <f t="shared" si="19"/>
        <v>Sion (MS)</v>
      </c>
      <c r="C209" s="16" t="s">
        <v>287</v>
      </c>
      <c r="D209" s="16" t="s">
        <v>287</v>
      </c>
      <c r="E209" s="16" t="s">
        <v>287</v>
      </c>
      <c r="F209" s="16" t="s">
        <v>287</v>
      </c>
      <c r="G209" s="16">
        <v>99</v>
      </c>
    </row>
    <row r="210" spans="1:13" x14ac:dyDescent="0.2">
      <c r="A210" s="16">
        <v>100</v>
      </c>
      <c r="B210" s="13" t="str">
        <f t="shared" si="19"/>
        <v>Martigny (MS)</v>
      </c>
      <c r="C210" s="16" t="s">
        <v>288</v>
      </c>
      <c r="D210" s="16" t="s">
        <v>288</v>
      </c>
      <c r="E210" s="16" t="s">
        <v>288</v>
      </c>
      <c r="F210" s="16" t="s">
        <v>288</v>
      </c>
      <c r="G210" s="16">
        <v>100</v>
      </c>
    </row>
    <row r="211" spans="1:13" x14ac:dyDescent="0.2">
      <c r="A211" s="16">
        <v>101</v>
      </c>
      <c r="B211" s="13" t="str">
        <f t="shared" si="19"/>
        <v>Monthey/St-Maurice (MS)</v>
      </c>
      <c r="C211" s="16" t="s">
        <v>289</v>
      </c>
      <c r="D211" s="16" t="s">
        <v>289</v>
      </c>
      <c r="E211" s="16" t="s">
        <v>289</v>
      </c>
      <c r="F211" s="16" t="s">
        <v>289</v>
      </c>
      <c r="G211" s="16">
        <v>101</v>
      </c>
    </row>
    <row r="212" spans="1:13" x14ac:dyDescent="0.2">
      <c r="A212" s="16">
        <v>102</v>
      </c>
      <c r="B212" s="13" t="str">
        <f t="shared" si="19"/>
        <v>Neuchâtel (MS)</v>
      </c>
      <c r="C212" s="16" t="s">
        <v>290</v>
      </c>
      <c r="D212" s="16" t="s">
        <v>290</v>
      </c>
      <c r="E212" s="16" t="s">
        <v>290</v>
      </c>
      <c r="F212" s="16" t="s">
        <v>290</v>
      </c>
      <c r="G212" s="16">
        <v>102</v>
      </c>
    </row>
    <row r="213" spans="1:13" x14ac:dyDescent="0.2">
      <c r="A213" s="16">
        <v>103</v>
      </c>
      <c r="B213" s="13" t="str">
        <f t="shared" si="19"/>
        <v>La Chaux-de-Fonds (MS)</v>
      </c>
      <c r="C213" s="16" t="s">
        <v>291</v>
      </c>
      <c r="D213" s="16" t="s">
        <v>291</v>
      </c>
      <c r="E213" s="16" t="s">
        <v>291</v>
      </c>
      <c r="F213" s="16" t="s">
        <v>291</v>
      </c>
      <c r="G213" s="16">
        <v>103</v>
      </c>
    </row>
    <row r="214" spans="1:13" x14ac:dyDescent="0.2">
      <c r="A214" s="16">
        <v>104</v>
      </c>
      <c r="B214" s="13" t="str">
        <f t="shared" si="19"/>
        <v>Val-de-Travers (MS)</v>
      </c>
      <c r="C214" s="16" t="s">
        <v>292</v>
      </c>
      <c r="D214" s="16" t="s">
        <v>292</v>
      </c>
      <c r="E214" s="16" t="s">
        <v>292</v>
      </c>
      <c r="F214" s="16" t="s">
        <v>292</v>
      </c>
      <c r="G214" s="16">
        <v>104</v>
      </c>
    </row>
    <row r="215" spans="1:13" x14ac:dyDescent="0.2">
      <c r="A215" s="16">
        <v>105</v>
      </c>
      <c r="B215" s="13" t="str">
        <f t="shared" si="19"/>
        <v>Genève (MS)</v>
      </c>
      <c r="C215" s="16" t="s">
        <v>293</v>
      </c>
      <c r="D215" s="16" t="s">
        <v>293</v>
      </c>
      <c r="E215" s="16" t="s">
        <v>293</v>
      </c>
      <c r="F215" s="16" t="s">
        <v>293</v>
      </c>
      <c r="G215" s="16">
        <v>105</v>
      </c>
    </row>
    <row r="216" spans="1:13" x14ac:dyDescent="0.2">
      <c r="A216" s="16">
        <v>106</v>
      </c>
      <c r="B216" s="13" t="str">
        <f t="shared" si="19"/>
        <v>Jura (MS)</v>
      </c>
      <c r="C216" s="16" t="s">
        <v>294</v>
      </c>
      <c r="D216" s="16" t="s">
        <v>294</v>
      </c>
      <c r="E216" s="16" t="s">
        <v>294</v>
      </c>
      <c r="F216" s="16" t="s">
        <v>294</v>
      </c>
      <c r="G216" s="16">
        <v>106</v>
      </c>
      <c r="J216" s="2" t="s">
        <v>3518</v>
      </c>
    </row>
    <row r="217" spans="1:13" x14ac:dyDescent="0.2">
      <c r="J217" s="2" t="s">
        <v>3519</v>
      </c>
    </row>
    <row r="218" spans="1:13" x14ac:dyDescent="0.2">
      <c r="A218" s="28" t="s">
        <v>395</v>
      </c>
      <c r="B218" s="29"/>
      <c r="C218" s="16">
        <f>C62</f>
        <v>1</v>
      </c>
      <c r="F218" s="16">
        <v>1</v>
      </c>
      <c r="G218" s="2" t="str">
        <f>VLOOKUP(F218,$A$221:$M$247,13,FALSE)</f>
        <v>Lausanne (MS)</v>
      </c>
      <c r="H218" s="13">
        <f>VLOOKUP(G218,B111:G216,6,FALSE)</f>
        <v>84</v>
      </c>
    </row>
    <row r="220" spans="1:13" x14ac:dyDescent="0.2">
      <c r="B220" s="16">
        <v>1</v>
      </c>
      <c r="C220" s="16">
        <v>2</v>
      </c>
      <c r="D220" s="16">
        <v>3</v>
      </c>
      <c r="E220" s="16">
        <v>4</v>
      </c>
      <c r="F220" s="16">
        <v>5</v>
      </c>
      <c r="G220" s="16">
        <v>6</v>
      </c>
      <c r="H220" s="16">
        <v>7</v>
      </c>
      <c r="I220" s="16">
        <v>8</v>
      </c>
      <c r="J220" s="16"/>
      <c r="K220" s="16"/>
      <c r="L220" s="16"/>
      <c r="M220" s="16"/>
    </row>
    <row r="221" spans="1:13" x14ac:dyDescent="0.2">
      <c r="A221" s="2">
        <v>1</v>
      </c>
      <c r="B221" s="16">
        <v>84</v>
      </c>
      <c r="C221" s="16">
        <v>14</v>
      </c>
      <c r="D221" s="16">
        <v>11</v>
      </c>
      <c r="E221" s="16">
        <v>25</v>
      </c>
      <c r="F221" s="16">
        <v>1</v>
      </c>
      <c r="G221" s="16">
        <v>51</v>
      </c>
      <c r="H221" s="16">
        <v>17</v>
      </c>
      <c r="I221" s="16">
        <v>80</v>
      </c>
      <c r="J221" s="16">
        <v>1</v>
      </c>
      <c r="K221" s="16">
        <f>VLOOKUP(J221,A221:I247,$C$218+1,FALSE)</f>
        <v>84</v>
      </c>
      <c r="L221" s="30">
        <f>IF(K221&gt;0,K221,"#NV")</f>
        <v>84</v>
      </c>
      <c r="M221" s="13" t="str">
        <f>IF(ISNUMBER(L221),VLOOKUP(L221,A111:B216,2,FALSE),"")</f>
        <v>Lausanne (MS)</v>
      </c>
    </row>
    <row r="222" spans="1:13" x14ac:dyDescent="0.2">
      <c r="A222" s="2">
        <v>2</v>
      </c>
      <c r="B222" s="16">
        <v>85</v>
      </c>
      <c r="C222" s="16">
        <v>92</v>
      </c>
      <c r="D222" s="16">
        <v>12</v>
      </c>
      <c r="E222" s="16">
        <v>47</v>
      </c>
      <c r="F222" s="16">
        <v>2</v>
      </c>
      <c r="G222" s="16">
        <v>52</v>
      </c>
      <c r="H222" s="16">
        <v>21</v>
      </c>
      <c r="I222" s="16">
        <v>81</v>
      </c>
      <c r="J222" s="16">
        <v>2</v>
      </c>
      <c r="K222" s="16">
        <f>VLOOKUP(J222,A222:I248,$C$218+1,FALSE)</f>
        <v>85</v>
      </c>
      <c r="L222" s="30">
        <f t="shared" ref="L222:L243" si="20">IF(K222&gt;0,K222,"#NV")</f>
        <v>85</v>
      </c>
      <c r="M222" s="13" t="str">
        <f t="shared" ref="M222:M243" si="21">IF(ISNUMBER(L222),VLOOKUP(L222,A112:B217,2,FALSE),"")</f>
        <v>Morges/Rolle (MS)</v>
      </c>
    </row>
    <row r="223" spans="1:13" x14ac:dyDescent="0.2">
      <c r="A223" s="2">
        <v>3</v>
      </c>
      <c r="B223" s="16">
        <v>86</v>
      </c>
      <c r="C223" s="16">
        <v>102</v>
      </c>
      <c r="D223" s="16">
        <v>13</v>
      </c>
      <c r="E223" s="16">
        <v>48</v>
      </c>
      <c r="F223" s="16">
        <v>3</v>
      </c>
      <c r="G223" s="16">
        <v>53</v>
      </c>
      <c r="H223" s="16">
        <v>22</v>
      </c>
      <c r="I223" s="16">
        <v>82</v>
      </c>
      <c r="J223" s="16">
        <v>3</v>
      </c>
      <c r="K223" s="16">
        <f>VLOOKUP(J223,A223:I249,$C$218+1,FALSE)</f>
        <v>86</v>
      </c>
      <c r="L223" s="30">
        <f t="shared" si="20"/>
        <v>86</v>
      </c>
      <c r="M223" s="13" t="str">
        <f t="shared" si="21"/>
        <v>Nyon (MS)</v>
      </c>
    </row>
    <row r="224" spans="1:13" x14ac:dyDescent="0.2">
      <c r="A224" s="2">
        <v>4</v>
      </c>
      <c r="B224" s="16">
        <v>87</v>
      </c>
      <c r="C224" s="16">
        <v>103</v>
      </c>
      <c r="D224" s="16">
        <v>15</v>
      </c>
      <c r="E224" s="16">
        <v>49</v>
      </c>
      <c r="F224" s="16">
        <v>4</v>
      </c>
      <c r="G224" s="16">
        <v>54</v>
      </c>
      <c r="H224" s="16">
        <v>23</v>
      </c>
      <c r="I224" s="16">
        <v>83</v>
      </c>
      <c r="J224" s="16">
        <v>4</v>
      </c>
      <c r="K224" s="16">
        <f>VLOOKUP(J224,A224:I253,$C$218+1,FALSE)</f>
        <v>87</v>
      </c>
      <c r="L224" s="30">
        <f t="shared" si="20"/>
        <v>87</v>
      </c>
      <c r="M224" s="13" t="str">
        <f t="shared" si="21"/>
        <v>Vevey/Lavaux (MS)</v>
      </c>
    </row>
    <row r="225" spans="1:13" x14ac:dyDescent="0.2">
      <c r="A225" s="2">
        <v>5</v>
      </c>
      <c r="B225" s="16">
        <v>88</v>
      </c>
      <c r="C225" s="16">
        <v>104</v>
      </c>
      <c r="D225" s="16">
        <v>16</v>
      </c>
      <c r="E225" s="16">
        <v>75</v>
      </c>
      <c r="F225" s="16">
        <v>5</v>
      </c>
      <c r="G225" s="16">
        <v>55</v>
      </c>
      <c r="H225" s="16">
        <v>28</v>
      </c>
      <c r="I225" s="16"/>
      <c r="J225" s="16">
        <v>5</v>
      </c>
      <c r="K225" s="16">
        <f>VLOOKUP(J225,A225:I254,$C$218+1,FALSE)</f>
        <v>88</v>
      </c>
      <c r="L225" s="30">
        <f t="shared" si="20"/>
        <v>88</v>
      </c>
      <c r="M225" s="13" t="str">
        <f t="shared" si="21"/>
        <v>Aigle (MS)</v>
      </c>
    </row>
    <row r="226" spans="1:13" x14ac:dyDescent="0.2">
      <c r="A226" s="2">
        <v>6</v>
      </c>
      <c r="B226" s="16">
        <v>90</v>
      </c>
      <c r="C226" s="16">
        <v>106</v>
      </c>
      <c r="D226" s="16">
        <v>18</v>
      </c>
      <c r="E226" s="16"/>
      <c r="F226" s="16">
        <v>6</v>
      </c>
      <c r="G226" s="16">
        <v>56</v>
      </c>
      <c r="H226" s="16">
        <v>29</v>
      </c>
      <c r="I226" s="16"/>
      <c r="J226" s="16">
        <v>6</v>
      </c>
      <c r="K226" s="16">
        <f>VLOOKUP(J226,A226:I255,$C$218+1,FALSE)</f>
        <v>90</v>
      </c>
      <c r="L226" s="30">
        <f t="shared" si="20"/>
        <v>90</v>
      </c>
      <c r="M226" s="13" t="str">
        <f t="shared" si="21"/>
        <v>Gros-de-Vaud (MS)</v>
      </c>
    </row>
    <row r="227" spans="1:13" x14ac:dyDescent="0.2">
      <c r="A227" s="2">
        <v>7</v>
      </c>
      <c r="B227" s="16">
        <v>91</v>
      </c>
      <c r="C227" s="16"/>
      <c r="D227" s="16">
        <v>19</v>
      </c>
      <c r="E227" s="16"/>
      <c r="F227" s="16">
        <v>7</v>
      </c>
      <c r="G227" s="16">
        <v>58</v>
      </c>
      <c r="H227" s="16">
        <v>30</v>
      </c>
      <c r="I227" s="16"/>
      <c r="J227" s="16">
        <v>7</v>
      </c>
      <c r="K227" s="16">
        <f>VLOOKUP(J227,A227:I284,$C$218+1,FALSE)</f>
        <v>91</v>
      </c>
      <c r="L227" s="30">
        <f t="shared" si="20"/>
        <v>91</v>
      </c>
      <c r="M227" s="13" t="str">
        <f t="shared" si="21"/>
        <v>Yverdon (MS)</v>
      </c>
    </row>
    <row r="228" spans="1:13" x14ac:dyDescent="0.2">
      <c r="A228" s="2">
        <v>8</v>
      </c>
      <c r="B228" s="16">
        <v>93</v>
      </c>
      <c r="C228" s="16"/>
      <c r="D228" s="16">
        <v>20</v>
      </c>
      <c r="E228" s="16"/>
      <c r="F228" s="16">
        <v>8</v>
      </c>
      <c r="G228" s="16">
        <v>59</v>
      </c>
      <c r="H228" s="16">
        <v>37</v>
      </c>
      <c r="I228" s="16"/>
      <c r="J228" s="16">
        <v>8</v>
      </c>
      <c r="K228" s="16">
        <f t="shared" ref="K228:K247" si="22">VLOOKUP(J228,A228:I286,$C$218+1,FALSE)</f>
        <v>93</v>
      </c>
      <c r="L228" s="30">
        <f t="shared" si="20"/>
        <v>93</v>
      </c>
      <c r="M228" s="13" t="str">
        <f t="shared" si="21"/>
        <v>La Broye (MS)</v>
      </c>
    </row>
    <row r="229" spans="1:13" x14ac:dyDescent="0.2">
      <c r="A229" s="2">
        <v>9</v>
      </c>
      <c r="B229" s="16">
        <v>105</v>
      </c>
      <c r="C229" s="16"/>
      <c r="D229" s="16">
        <v>24</v>
      </c>
      <c r="E229" s="16"/>
      <c r="F229" s="16">
        <v>9</v>
      </c>
      <c r="G229" s="16">
        <v>60</v>
      </c>
      <c r="H229" s="16">
        <v>61</v>
      </c>
      <c r="I229" s="16"/>
      <c r="J229" s="16">
        <v>9</v>
      </c>
      <c r="K229" s="16">
        <f t="shared" si="22"/>
        <v>105</v>
      </c>
      <c r="L229" s="30">
        <f t="shared" si="20"/>
        <v>105</v>
      </c>
      <c r="M229" s="13" t="str">
        <f t="shared" si="21"/>
        <v>Genève (MS)</v>
      </c>
    </row>
    <row r="230" spans="1:13" x14ac:dyDescent="0.2">
      <c r="A230" s="2">
        <v>10</v>
      </c>
      <c r="B230" s="16"/>
      <c r="C230" s="16"/>
      <c r="D230" s="16">
        <v>26</v>
      </c>
      <c r="E230" s="16"/>
      <c r="F230" s="16">
        <v>10</v>
      </c>
      <c r="G230" s="16">
        <v>76</v>
      </c>
      <c r="H230" s="16">
        <v>62</v>
      </c>
      <c r="I230" s="16"/>
      <c r="J230" s="16">
        <v>10</v>
      </c>
      <c r="K230" s="16">
        <f t="shared" si="22"/>
        <v>0</v>
      </c>
      <c r="L230" s="30" t="str">
        <f t="shared" si="20"/>
        <v>#NV</v>
      </c>
      <c r="M230" s="13" t="str">
        <f t="shared" si="21"/>
        <v/>
      </c>
    </row>
    <row r="231" spans="1:13" x14ac:dyDescent="0.2">
      <c r="A231" s="2">
        <v>11</v>
      </c>
      <c r="B231" s="16"/>
      <c r="C231" s="16"/>
      <c r="D231" s="16">
        <v>27</v>
      </c>
      <c r="E231" s="16"/>
      <c r="F231" s="16">
        <v>32</v>
      </c>
      <c r="G231" s="16">
        <v>77</v>
      </c>
      <c r="H231" s="16">
        <v>63</v>
      </c>
      <c r="I231" s="16"/>
      <c r="J231" s="16">
        <v>11</v>
      </c>
      <c r="K231" s="16">
        <f t="shared" si="22"/>
        <v>0</v>
      </c>
      <c r="L231" s="30" t="str">
        <f t="shared" si="20"/>
        <v>#NV</v>
      </c>
      <c r="M231" s="13" t="str">
        <f t="shared" si="21"/>
        <v/>
      </c>
    </row>
    <row r="232" spans="1:13" x14ac:dyDescent="0.2">
      <c r="A232" s="2">
        <v>12</v>
      </c>
      <c r="B232" s="16"/>
      <c r="C232" s="16"/>
      <c r="D232" s="16">
        <v>31</v>
      </c>
      <c r="E232" s="16"/>
      <c r="F232" s="16">
        <v>33</v>
      </c>
      <c r="G232" s="16">
        <v>78</v>
      </c>
      <c r="H232" s="16">
        <v>64</v>
      </c>
      <c r="I232" s="16"/>
      <c r="J232" s="16">
        <v>12</v>
      </c>
      <c r="K232" s="16">
        <f t="shared" si="22"/>
        <v>0</v>
      </c>
      <c r="L232" s="30" t="str">
        <f t="shared" si="20"/>
        <v>#NV</v>
      </c>
      <c r="M232" s="13" t="str">
        <f t="shared" si="21"/>
        <v/>
      </c>
    </row>
    <row r="233" spans="1:13" x14ac:dyDescent="0.2">
      <c r="A233" s="2">
        <v>13</v>
      </c>
      <c r="B233" s="16"/>
      <c r="C233" s="16"/>
      <c r="D233" s="16">
        <v>34</v>
      </c>
      <c r="E233" s="16"/>
      <c r="F233" s="16">
        <v>36</v>
      </c>
      <c r="G233" s="16"/>
      <c r="H233" s="16">
        <v>65</v>
      </c>
      <c r="I233" s="16"/>
      <c r="J233" s="16">
        <v>13</v>
      </c>
      <c r="K233" s="16">
        <f t="shared" si="22"/>
        <v>0</v>
      </c>
      <c r="L233" s="30" t="str">
        <f t="shared" si="20"/>
        <v>#NV</v>
      </c>
      <c r="M233" s="13" t="str">
        <f t="shared" si="21"/>
        <v/>
      </c>
    </row>
    <row r="234" spans="1:13" x14ac:dyDescent="0.2">
      <c r="A234" s="2">
        <v>14</v>
      </c>
      <c r="B234" s="16"/>
      <c r="C234" s="16"/>
      <c r="D234" s="16">
        <v>35</v>
      </c>
      <c r="E234" s="16"/>
      <c r="F234" s="16">
        <v>38</v>
      </c>
      <c r="G234" s="16"/>
      <c r="H234" s="16">
        <v>66</v>
      </c>
      <c r="I234" s="16"/>
      <c r="J234" s="16">
        <v>14</v>
      </c>
      <c r="K234" s="16">
        <f t="shared" si="22"/>
        <v>0</v>
      </c>
      <c r="L234" s="30" t="str">
        <f t="shared" si="20"/>
        <v>#NV</v>
      </c>
      <c r="M234" s="13" t="str">
        <f t="shared" si="21"/>
        <v/>
      </c>
    </row>
    <row r="235" spans="1:13" x14ac:dyDescent="0.2">
      <c r="A235" s="2">
        <v>15</v>
      </c>
      <c r="B235" s="16"/>
      <c r="C235" s="16"/>
      <c r="D235" s="16">
        <v>39</v>
      </c>
      <c r="E235" s="16"/>
      <c r="F235" s="16">
        <v>50</v>
      </c>
      <c r="G235" s="16"/>
      <c r="H235" s="16">
        <v>67</v>
      </c>
      <c r="I235" s="16"/>
      <c r="J235" s="16">
        <v>15</v>
      </c>
      <c r="K235" s="16">
        <f t="shared" si="22"/>
        <v>0</v>
      </c>
      <c r="L235" s="30" t="str">
        <f t="shared" si="20"/>
        <v>#NV</v>
      </c>
      <c r="M235" s="13" t="str">
        <f t="shared" si="21"/>
        <v/>
      </c>
    </row>
    <row r="236" spans="1:13" x14ac:dyDescent="0.2">
      <c r="A236" s="2">
        <v>16</v>
      </c>
      <c r="B236" s="16"/>
      <c r="C236" s="16"/>
      <c r="D236" s="16">
        <v>40</v>
      </c>
      <c r="E236" s="16"/>
      <c r="F236" s="16">
        <v>57</v>
      </c>
      <c r="G236" s="16"/>
      <c r="H236" s="16">
        <v>68</v>
      </c>
      <c r="I236" s="16"/>
      <c r="J236" s="16">
        <v>16</v>
      </c>
      <c r="K236" s="16">
        <f t="shared" si="22"/>
        <v>0</v>
      </c>
      <c r="L236" s="30" t="str">
        <f t="shared" si="20"/>
        <v>#NV</v>
      </c>
      <c r="M236" s="13" t="str">
        <f t="shared" si="21"/>
        <v/>
      </c>
    </row>
    <row r="237" spans="1:13" x14ac:dyDescent="0.2">
      <c r="A237" s="2">
        <v>17</v>
      </c>
      <c r="B237" s="16"/>
      <c r="C237" s="16"/>
      <c r="D237" s="16">
        <v>41</v>
      </c>
      <c r="E237" s="16"/>
      <c r="F237" s="16">
        <v>71</v>
      </c>
      <c r="G237" s="16"/>
      <c r="H237" s="16">
        <v>69</v>
      </c>
      <c r="I237" s="16"/>
      <c r="J237" s="16">
        <v>17</v>
      </c>
      <c r="K237" s="16">
        <f t="shared" si="22"/>
        <v>0</v>
      </c>
      <c r="L237" s="30" t="str">
        <f t="shared" si="20"/>
        <v>#NV</v>
      </c>
      <c r="M237" s="13" t="str">
        <f t="shared" si="21"/>
        <v/>
      </c>
    </row>
    <row r="238" spans="1:13" x14ac:dyDescent="0.2">
      <c r="A238" s="2">
        <v>18</v>
      </c>
      <c r="B238" s="16"/>
      <c r="C238" s="16"/>
      <c r="D238" s="16">
        <v>42</v>
      </c>
      <c r="E238" s="16"/>
      <c r="F238" s="16">
        <v>72</v>
      </c>
      <c r="G238" s="16"/>
      <c r="H238" s="16">
        <v>79</v>
      </c>
      <c r="I238" s="16"/>
      <c r="J238" s="16">
        <v>18</v>
      </c>
      <c r="K238" s="16">
        <f t="shared" si="22"/>
        <v>0</v>
      </c>
      <c r="L238" s="30" t="str">
        <f t="shared" si="20"/>
        <v>#NV</v>
      </c>
      <c r="M238" s="13" t="str">
        <f t="shared" si="21"/>
        <v/>
      </c>
    </row>
    <row r="239" spans="1:13" x14ac:dyDescent="0.2">
      <c r="A239" s="2">
        <v>19</v>
      </c>
      <c r="B239" s="16"/>
      <c r="C239" s="16"/>
      <c r="D239" s="16">
        <v>43</v>
      </c>
      <c r="E239" s="16"/>
      <c r="F239" s="16">
        <v>73</v>
      </c>
      <c r="G239" s="16"/>
      <c r="H239" s="16">
        <v>89</v>
      </c>
      <c r="I239" s="16"/>
      <c r="J239" s="16">
        <v>19</v>
      </c>
      <c r="K239" s="16">
        <f t="shared" si="22"/>
        <v>0</v>
      </c>
      <c r="L239" s="30" t="str">
        <f t="shared" si="20"/>
        <v>#NV</v>
      </c>
      <c r="M239" s="13" t="str">
        <f t="shared" si="21"/>
        <v/>
      </c>
    </row>
    <row r="240" spans="1:13" x14ac:dyDescent="0.2">
      <c r="A240" s="2">
        <v>20</v>
      </c>
      <c r="B240" s="16"/>
      <c r="C240" s="16"/>
      <c r="D240" s="16">
        <v>44</v>
      </c>
      <c r="E240" s="16"/>
      <c r="F240" s="16">
        <v>74</v>
      </c>
      <c r="G240" s="16"/>
      <c r="H240" s="16">
        <v>94</v>
      </c>
      <c r="I240" s="16"/>
      <c r="J240" s="16">
        <v>20</v>
      </c>
      <c r="K240" s="16">
        <f t="shared" si="22"/>
        <v>0</v>
      </c>
      <c r="L240" s="30" t="str">
        <f t="shared" si="20"/>
        <v>#NV</v>
      </c>
      <c r="M240" s="13" t="str">
        <f t="shared" si="21"/>
        <v/>
      </c>
    </row>
    <row r="241" spans="1:13" x14ac:dyDescent="0.2">
      <c r="A241" s="2">
        <v>21</v>
      </c>
      <c r="B241" s="16"/>
      <c r="C241" s="16"/>
      <c r="D241" s="16">
        <v>45</v>
      </c>
      <c r="E241" s="16"/>
      <c r="F241" s="16"/>
      <c r="G241" s="16"/>
      <c r="H241" s="16">
        <v>95</v>
      </c>
      <c r="I241" s="16"/>
      <c r="J241" s="16">
        <v>21</v>
      </c>
      <c r="K241" s="16">
        <f t="shared" si="22"/>
        <v>0</v>
      </c>
      <c r="L241" s="30" t="str">
        <f t="shared" si="20"/>
        <v>#NV</v>
      </c>
      <c r="M241" s="13" t="str">
        <f t="shared" si="21"/>
        <v/>
      </c>
    </row>
    <row r="242" spans="1:13" x14ac:dyDescent="0.2">
      <c r="A242" s="2">
        <v>22</v>
      </c>
      <c r="B242" s="16"/>
      <c r="C242" s="16"/>
      <c r="D242" s="16">
        <v>46</v>
      </c>
      <c r="E242" s="16"/>
      <c r="F242" s="16"/>
      <c r="G242" s="16"/>
      <c r="H242" s="16">
        <v>96</v>
      </c>
      <c r="I242" s="16"/>
      <c r="J242" s="16">
        <v>22</v>
      </c>
      <c r="K242" s="16">
        <f t="shared" si="22"/>
        <v>0</v>
      </c>
      <c r="L242" s="30" t="str">
        <f t="shared" si="20"/>
        <v>#NV</v>
      </c>
      <c r="M242" s="13" t="str">
        <f t="shared" si="21"/>
        <v/>
      </c>
    </row>
    <row r="243" spans="1:13" x14ac:dyDescent="0.2">
      <c r="A243" s="2">
        <v>23</v>
      </c>
      <c r="B243" s="16"/>
      <c r="C243" s="16"/>
      <c r="D243" s="16">
        <v>70</v>
      </c>
      <c r="E243" s="16"/>
      <c r="F243" s="16"/>
      <c r="G243" s="16"/>
      <c r="H243" s="16">
        <v>97</v>
      </c>
      <c r="I243" s="16"/>
      <c r="J243" s="16">
        <v>23</v>
      </c>
      <c r="K243" s="16">
        <f t="shared" si="22"/>
        <v>0</v>
      </c>
      <c r="L243" s="30" t="str">
        <f t="shared" si="20"/>
        <v>#NV</v>
      </c>
      <c r="M243" s="13" t="str">
        <f t="shared" si="21"/>
        <v/>
      </c>
    </row>
    <row r="244" spans="1:13" x14ac:dyDescent="0.2">
      <c r="A244" s="2">
        <v>24</v>
      </c>
      <c r="B244" s="16"/>
      <c r="C244" s="16"/>
      <c r="D244" s="16"/>
      <c r="E244" s="16"/>
      <c r="F244" s="16"/>
      <c r="G244" s="16"/>
      <c r="H244" s="16">
        <v>98</v>
      </c>
      <c r="I244" s="16"/>
      <c r="J244" s="16">
        <v>24</v>
      </c>
      <c r="K244" s="16">
        <f t="shared" si="22"/>
        <v>0</v>
      </c>
      <c r="L244" s="30" t="str">
        <f>IF(K244&gt;0,K244,"#NV")</f>
        <v>#NV</v>
      </c>
      <c r="M244" s="13" t="str">
        <f>IF(ISNUMBER(L244),VLOOKUP(L244,A134:B239,2,FALSE),"")</f>
        <v/>
      </c>
    </row>
    <row r="245" spans="1:13" x14ac:dyDescent="0.2">
      <c r="A245" s="2">
        <v>25</v>
      </c>
      <c r="B245" s="16"/>
      <c r="C245" s="16"/>
      <c r="D245" s="16"/>
      <c r="E245" s="16"/>
      <c r="F245" s="16"/>
      <c r="G245" s="16"/>
      <c r="H245" s="16">
        <v>99</v>
      </c>
      <c r="I245" s="16"/>
      <c r="J245" s="16">
        <v>25</v>
      </c>
      <c r="K245" s="16">
        <f t="shared" si="22"/>
        <v>0</v>
      </c>
      <c r="L245" s="30" t="str">
        <f>IF(K245&gt;0,K245,"#NV")</f>
        <v>#NV</v>
      </c>
      <c r="M245" s="13" t="str">
        <f>IF(ISNUMBER(L245),VLOOKUP(L245,A135:B240,2,FALSE),"")</f>
        <v/>
      </c>
    </row>
    <row r="246" spans="1:13" x14ac:dyDescent="0.2">
      <c r="A246" s="2">
        <v>26</v>
      </c>
      <c r="B246" s="16"/>
      <c r="C246" s="16"/>
      <c r="D246" s="16"/>
      <c r="E246" s="16"/>
      <c r="F246" s="16"/>
      <c r="G246" s="16"/>
      <c r="H246" s="16">
        <v>100</v>
      </c>
      <c r="I246" s="16"/>
      <c r="J246" s="16">
        <v>26</v>
      </c>
      <c r="K246" s="16">
        <f t="shared" si="22"/>
        <v>0</v>
      </c>
      <c r="L246" s="30" t="str">
        <f>IF(K246&gt;0,K246,"#NV")</f>
        <v>#NV</v>
      </c>
      <c r="M246" s="13" t="str">
        <f>IF(ISNUMBER(L246),VLOOKUP(L246,A136:B241,2,FALSE),"")</f>
        <v/>
      </c>
    </row>
    <row r="247" spans="1:13" x14ac:dyDescent="0.2">
      <c r="A247" s="2">
        <v>27</v>
      </c>
      <c r="B247" s="16"/>
      <c r="C247" s="16"/>
      <c r="D247" s="16"/>
      <c r="E247" s="16"/>
      <c r="F247" s="16"/>
      <c r="G247" s="16"/>
      <c r="H247" s="16">
        <v>101</v>
      </c>
      <c r="I247" s="16"/>
      <c r="J247" s="16">
        <v>27</v>
      </c>
      <c r="K247" s="16">
        <f t="shared" si="22"/>
        <v>0</v>
      </c>
      <c r="L247" s="30" t="str">
        <f>IF(K247&gt;0,K247,"#NV")</f>
        <v>#NV</v>
      </c>
      <c r="M247" s="13" t="str">
        <f>IF(ISNUMBER(L247),VLOOKUP(L247,A137:B242,2,FALSE),"")</f>
        <v/>
      </c>
    </row>
    <row r="251" spans="1:13" x14ac:dyDescent="0.2">
      <c r="A251" s="2" t="s">
        <v>26</v>
      </c>
      <c r="C251" s="31">
        <v>1</v>
      </c>
    </row>
    <row r="253" spans="1:13" x14ac:dyDescent="0.2">
      <c r="A253" s="16" t="s">
        <v>400</v>
      </c>
      <c r="B253" s="16" t="s">
        <v>159</v>
      </c>
      <c r="C253" s="16" t="s">
        <v>155</v>
      </c>
      <c r="D253" s="16" t="s">
        <v>156</v>
      </c>
      <c r="E253" s="16" t="s">
        <v>157</v>
      </c>
      <c r="F253" s="16" t="s">
        <v>158</v>
      </c>
    </row>
    <row r="254" spans="1:13" x14ac:dyDescent="0.2">
      <c r="A254" s="16">
        <v>1</v>
      </c>
      <c r="B254" s="13" t="str">
        <f>IF(C$28=1,C254,IF(C$28=2,D254,IF(C$28=3,E254,IF(C$28=4,F254,C254))))</f>
        <v>Si</v>
      </c>
      <c r="C254" s="16" t="s">
        <v>3523</v>
      </c>
      <c r="D254" s="16" t="s">
        <v>396</v>
      </c>
      <c r="E254" s="16" t="s">
        <v>398</v>
      </c>
      <c r="F254" s="16" t="s">
        <v>424</v>
      </c>
    </row>
    <row r="255" spans="1:13" x14ac:dyDescent="0.2">
      <c r="A255" s="16">
        <v>2</v>
      </c>
      <c r="B255" s="13" t="str">
        <f>IF(C$28=1,C255,IF(C$28=2,D255,IF(C$28=3,E255,IF(C$28=4,F255,C255))))</f>
        <v>No</v>
      </c>
      <c r="C255" s="16" t="s">
        <v>3524</v>
      </c>
      <c r="D255" s="16" t="s">
        <v>397</v>
      </c>
      <c r="E255" s="16" t="s">
        <v>399</v>
      </c>
      <c r="F255" s="16" t="s">
        <v>399</v>
      </c>
    </row>
    <row r="256" spans="1:13" s="32" customFormat="1" x14ac:dyDescent="0.2"/>
    <row r="257" spans="1:6" s="32" customFormat="1" x14ac:dyDescent="0.2">
      <c r="D257" s="33" t="s">
        <v>3518</v>
      </c>
      <c r="E257" s="33" t="s">
        <v>3519</v>
      </c>
    </row>
    <row r="258" spans="1:6" s="32" customFormat="1" x14ac:dyDescent="0.2">
      <c r="A258" s="2" t="s">
        <v>335</v>
      </c>
      <c r="B258" s="2"/>
      <c r="C258" s="31">
        <v>1</v>
      </c>
      <c r="D258" s="31">
        <v>1</v>
      </c>
      <c r="E258" s="31">
        <v>1</v>
      </c>
      <c r="F258" s="2"/>
    </row>
    <row r="259" spans="1:6" s="32" customFormat="1" x14ac:dyDescent="0.2">
      <c r="A259" s="2"/>
      <c r="B259" s="2"/>
      <c r="C259" s="2"/>
      <c r="D259" s="2"/>
      <c r="E259" s="2"/>
      <c r="F259" s="2"/>
    </row>
    <row r="260" spans="1:6" s="32" customFormat="1" x14ac:dyDescent="0.2">
      <c r="A260" s="16" t="s">
        <v>400</v>
      </c>
      <c r="B260" s="16" t="s">
        <v>159</v>
      </c>
      <c r="C260" s="16" t="s">
        <v>155</v>
      </c>
      <c r="D260" s="16" t="s">
        <v>156</v>
      </c>
      <c r="E260" s="16" t="s">
        <v>157</v>
      </c>
      <c r="F260" s="16" t="s">
        <v>158</v>
      </c>
    </row>
    <row r="261" spans="1:6" s="32" customFormat="1" x14ac:dyDescent="0.2">
      <c r="A261" s="16">
        <v>1</v>
      </c>
      <c r="B261" s="13" t="str">
        <f>IF(C$28=1,C261,IF(C$28=2,D261,IF(C$28=3,E261,IF(C$28=4,F261,C261))))</f>
        <v>Si</v>
      </c>
      <c r="C261" s="16" t="s">
        <v>3523</v>
      </c>
      <c r="D261" s="16" t="s">
        <v>396</v>
      </c>
      <c r="E261" s="16" t="s">
        <v>398</v>
      </c>
      <c r="F261" s="16" t="s">
        <v>424</v>
      </c>
    </row>
    <row r="262" spans="1:6" s="32" customFormat="1" x14ac:dyDescent="0.2">
      <c r="A262" s="16">
        <v>2</v>
      </c>
      <c r="B262" s="13" t="str">
        <f>IF(C$28=1,C262,IF(C$28=2,D262,IF(C$28=3,E262,IF(C$28=4,F262,C262))))</f>
        <v>No</v>
      </c>
      <c r="C262" s="16" t="s">
        <v>3524</v>
      </c>
      <c r="D262" s="16" t="s">
        <v>397</v>
      </c>
      <c r="E262" s="16" t="s">
        <v>399</v>
      </c>
      <c r="F262" s="16" t="s">
        <v>399</v>
      </c>
    </row>
    <row r="263" spans="1:6" s="32" customFormat="1" x14ac:dyDescent="0.2"/>
    <row r="264" spans="1:6" s="32" customFormat="1" x14ac:dyDescent="0.2">
      <c r="D264" s="33" t="s">
        <v>3518</v>
      </c>
      <c r="E264" s="33" t="s">
        <v>3519</v>
      </c>
    </row>
    <row r="265" spans="1:6" s="32" customFormat="1" x14ac:dyDescent="0.2">
      <c r="A265" s="2" t="s">
        <v>402</v>
      </c>
      <c r="B265" s="2"/>
      <c r="C265" s="31">
        <v>1</v>
      </c>
      <c r="D265" s="31">
        <v>1</v>
      </c>
      <c r="E265" s="31">
        <v>1</v>
      </c>
      <c r="F265" s="2"/>
    </row>
    <row r="266" spans="1:6" s="32" customFormat="1" x14ac:dyDescent="0.2">
      <c r="A266" s="2"/>
      <c r="B266" s="2"/>
      <c r="C266" s="2"/>
      <c r="D266" s="2"/>
      <c r="E266" s="2"/>
      <c r="F266" s="2"/>
    </row>
    <row r="267" spans="1:6" s="32" customFormat="1" x14ac:dyDescent="0.2">
      <c r="A267" s="16" t="s">
        <v>400</v>
      </c>
      <c r="B267" s="16" t="s">
        <v>159</v>
      </c>
      <c r="C267" s="16" t="s">
        <v>155</v>
      </c>
      <c r="D267" s="16" t="s">
        <v>156</v>
      </c>
      <c r="E267" s="16" t="s">
        <v>157</v>
      </c>
      <c r="F267" s="16" t="s">
        <v>158</v>
      </c>
    </row>
    <row r="268" spans="1:6" s="32" customFormat="1" x14ac:dyDescent="0.2">
      <c r="A268" s="16">
        <v>1</v>
      </c>
      <c r="B268" s="13" t="str">
        <f>IF(C$28=1,C268,IF(C$28=2,D268,IF(C$28=3,E268,IF(C$28=4,F268,C268))))</f>
        <v>Si</v>
      </c>
      <c r="C268" s="16" t="s">
        <v>3523</v>
      </c>
      <c r="D268" s="16" t="s">
        <v>396</v>
      </c>
      <c r="E268" s="16" t="s">
        <v>398</v>
      </c>
      <c r="F268" s="16" t="s">
        <v>424</v>
      </c>
    </row>
    <row r="269" spans="1:6" s="32" customFormat="1" x14ac:dyDescent="0.2">
      <c r="A269" s="16">
        <v>2</v>
      </c>
      <c r="B269" s="13" t="str">
        <f>IF(C$28=1,C269,IF(C$28=2,D269,IF(C$28=3,E269,IF(C$28=4,F269,C269))))</f>
        <v>No</v>
      </c>
      <c r="C269" s="16" t="s">
        <v>3524</v>
      </c>
      <c r="D269" s="16" t="s">
        <v>397</v>
      </c>
      <c r="E269" s="16" t="s">
        <v>399</v>
      </c>
      <c r="F269" s="16" t="s">
        <v>399</v>
      </c>
    </row>
    <row r="270" spans="1:6" s="32" customFormat="1" x14ac:dyDescent="0.2"/>
    <row r="271" spans="1:6" s="32" customFormat="1" x14ac:dyDescent="0.2">
      <c r="D271" s="33" t="s">
        <v>3518</v>
      </c>
      <c r="E271" s="33" t="s">
        <v>3519</v>
      </c>
    </row>
    <row r="272" spans="1:6" s="32" customFormat="1" x14ac:dyDescent="0.2">
      <c r="A272" s="2" t="s">
        <v>403</v>
      </c>
      <c r="B272" s="2"/>
      <c r="C272" s="31">
        <v>1</v>
      </c>
      <c r="D272" s="31">
        <v>2</v>
      </c>
      <c r="E272" s="31">
        <v>2</v>
      </c>
      <c r="F272" s="2"/>
    </row>
    <row r="273" spans="1:7" s="32" customFormat="1" x14ac:dyDescent="0.2">
      <c r="A273" s="2"/>
      <c r="B273" s="2"/>
      <c r="C273" s="2"/>
      <c r="D273" s="2"/>
      <c r="E273" s="2"/>
      <c r="F273" s="2"/>
    </row>
    <row r="274" spans="1:7" s="32" customFormat="1" x14ac:dyDescent="0.2">
      <c r="A274" s="16" t="s">
        <v>400</v>
      </c>
      <c r="B274" s="16" t="s">
        <v>159</v>
      </c>
      <c r="C274" s="16" t="s">
        <v>155</v>
      </c>
      <c r="D274" s="16" t="s">
        <v>156</v>
      </c>
      <c r="E274" s="16" t="s">
        <v>157</v>
      </c>
      <c r="F274" s="16" t="s">
        <v>158</v>
      </c>
    </row>
    <row r="275" spans="1:7" s="32" customFormat="1" x14ac:dyDescent="0.2">
      <c r="A275" s="16">
        <v>1</v>
      </c>
      <c r="B275" s="13" t="str">
        <f>IF(C$28=1,C275,IF(C$28=2,D275,IF(C$28=3,E275,IF(C$28=4,F275,C275))))</f>
        <v>Si</v>
      </c>
      <c r="C275" s="16" t="s">
        <v>3523</v>
      </c>
      <c r="D275" s="16" t="s">
        <v>396</v>
      </c>
      <c r="E275" s="16" t="s">
        <v>398</v>
      </c>
      <c r="F275" s="16" t="s">
        <v>424</v>
      </c>
    </row>
    <row r="276" spans="1:7" s="32" customFormat="1" x14ac:dyDescent="0.2">
      <c r="A276" s="16">
        <v>2</v>
      </c>
      <c r="B276" s="13" t="str">
        <f>IF(C$28=1,C276,IF(C$28=2,D276,IF(C$28=3,E276,IF(C$28=4,F276,C276))))</f>
        <v>No</v>
      </c>
      <c r="C276" s="16" t="s">
        <v>3524</v>
      </c>
      <c r="D276" s="16" t="s">
        <v>397</v>
      </c>
      <c r="E276" s="16" t="s">
        <v>399</v>
      </c>
      <c r="F276" s="16" t="s">
        <v>399</v>
      </c>
    </row>
    <row r="277" spans="1:7" s="32" customFormat="1" x14ac:dyDescent="0.2"/>
    <row r="278" spans="1:7" s="32" customFormat="1" x14ac:dyDescent="0.2">
      <c r="D278" s="33" t="s">
        <v>3518</v>
      </c>
      <c r="E278" s="33" t="s">
        <v>3519</v>
      </c>
    </row>
    <row r="279" spans="1:7" s="32" customFormat="1" x14ac:dyDescent="0.2">
      <c r="A279" s="2" t="s">
        <v>2031</v>
      </c>
      <c r="B279" s="2"/>
      <c r="C279" s="31">
        <v>1</v>
      </c>
      <c r="D279" s="31">
        <v>2</v>
      </c>
      <c r="E279" s="31">
        <v>1</v>
      </c>
      <c r="F279" s="2"/>
    </row>
    <row r="280" spans="1:7" s="32" customFormat="1" x14ac:dyDescent="0.2">
      <c r="A280" s="2"/>
      <c r="B280" s="2"/>
      <c r="C280" s="2"/>
      <c r="D280" s="2"/>
      <c r="E280" s="2"/>
      <c r="F280" s="2"/>
    </row>
    <row r="281" spans="1:7" s="32" customFormat="1" x14ac:dyDescent="0.2">
      <c r="A281" s="16" t="s">
        <v>400</v>
      </c>
      <c r="B281" s="16" t="s">
        <v>159</v>
      </c>
      <c r="C281" s="16" t="s">
        <v>155</v>
      </c>
      <c r="D281" s="16" t="s">
        <v>156</v>
      </c>
      <c r="E281" s="16" t="s">
        <v>157</v>
      </c>
      <c r="F281" s="16" t="s">
        <v>158</v>
      </c>
    </row>
    <row r="282" spans="1:7" s="32" customFormat="1" x14ac:dyDescent="0.2">
      <c r="A282" s="16">
        <v>1</v>
      </c>
      <c r="B282" s="13" t="str">
        <f>IF(C$28=1,C282,IF(C$28=2,D282,IF(C$28=3,E282,IF(C$28=4,F282,C282))))</f>
        <v>Si</v>
      </c>
      <c r="C282" s="16" t="s">
        <v>3523</v>
      </c>
      <c r="D282" s="16" t="s">
        <v>396</v>
      </c>
      <c r="E282" s="16" t="s">
        <v>398</v>
      </c>
      <c r="F282" s="16" t="s">
        <v>424</v>
      </c>
    </row>
    <row r="283" spans="1:7" s="32" customFormat="1" x14ac:dyDescent="0.2">
      <c r="A283" s="16">
        <v>2</v>
      </c>
      <c r="B283" s="13" t="str">
        <f>IF(C$28=1,C283,IF(C$28=2,D283,IF(C$28=3,E283,IF(C$28=4,F283,C283))))</f>
        <v>No</v>
      </c>
      <c r="C283" s="16" t="s">
        <v>3524</v>
      </c>
      <c r="D283" s="16" t="s">
        <v>397</v>
      </c>
      <c r="E283" s="16" t="s">
        <v>399</v>
      </c>
      <c r="F283" s="16" t="s">
        <v>399</v>
      </c>
    </row>
    <row r="286" spans="1:7" x14ac:dyDescent="0.2">
      <c r="C286" s="31">
        <v>5</v>
      </c>
      <c r="D286" s="16">
        <f>VLOOKUP(C286,A289:B294,2,FALSE)</f>
        <v>0</v>
      </c>
      <c r="E286" s="2" t="str">
        <f>VLOOKUP(C286,A289:G294,7,FALSE)</f>
        <v>Einfamilienhäuser, mittleres Segment</v>
      </c>
    </row>
    <row r="288" spans="1:7" x14ac:dyDescent="0.2">
      <c r="A288" s="16" t="s">
        <v>401</v>
      </c>
      <c r="B288" s="16" t="s">
        <v>159</v>
      </c>
      <c r="C288" s="16" t="s">
        <v>155</v>
      </c>
      <c r="D288" s="16" t="s">
        <v>156</v>
      </c>
      <c r="E288" s="16" t="s">
        <v>157</v>
      </c>
      <c r="F288" s="16" t="s">
        <v>158</v>
      </c>
      <c r="G288" s="16" t="s">
        <v>155</v>
      </c>
    </row>
    <row r="289" spans="1:7" x14ac:dyDescent="0.2">
      <c r="A289" s="16">
        <v>1</v>
      </c>
      <c r="B289" s="13">
        <f t="shared" ref="B289:B294" si="23">IF(C$28=1,C289,IF(C$28=2,D289,IF(C$28=3,E289,IF(C$28=4,F289,C289))))</f>
        <v>0</v>
      </c>
      <c r="C289" s="16" t="s">
        <v>180</v>
      </c>
      <c r="D289" s="16"/>
      <c r="E289" s="16"/>
      <c r="F289" s="16"/>
      <c r="G289" s="16" t="s">
        <v>411</v>
      </c>
    </row>
    <row r="290" spans="1:7" x14ac:dyDescent="0.2">
      <c r="A290" s="16">
        <v>2</v>
      </c>
      <c r="B290" s="13">
        <f t="shared" si="23"/>
        <v>0</v>
      </c>
      <c r="C290" s="16" t="s">
        <v>181</v>
      </c>
      <c r="D290" s="16"/>
      <c r="E290" s="16"/>
      <c r="F290" s="16"/>
      <c r="G290" s="16" t="s">
        <v>412</v>
      </c>
    </row>
    <row r="291" spans="1:7" x14ac:dyDescent="0.2">
      <c r="A291" s="16">
        <v>3</v>
      </c>
      <c r="B291" s="13">
        <f t="shared" si="23"/>
        <v>0</v>
      </c>
      <c r="C291" s="16" t="s">
        <v>182</v>
      </c>
      <c r="D291" s="16"/>
      <c r="E291" s="16"/>
      <c r="F291" s="16"/>
      <c r="G291" s="16" t="s">
        <v>415</v>
      </c>
    </row>
    <row r="292" spans="1:7" x14ac:dyDescent="0.2">
      <c r="A292" s="16">
        <v>4</v>
      </c>
      <c r="B292" s="13">
        <f t="shared" si="23"/>
        <v>0</v>
      </c>
      <c r="C292" s="16" t="s">
        <v>183</v>
      </c>
      <c r="D292" s="16"/>
      <c r="E292" s="16"/>
      <c r="F292" s="16"/>
      <c r="G292" s="16" t="s">
        <v>413</v>
      </c>
    </row>
    <row r="293" spans="1:7" x14ac:dyDescent="0.2">
      <c r="A293" s="16">
        <v>5</v>
      </c>
      <c r="B293" s="13">
        <f t="shared" si="23"/>
        <v>0</v>
      </c>
      <c r="C293" s="16" t="s">
        <v>184</v>
      </c>
      <c r="D293" s="16"/>
      <c r="E293" s="16"/>
      <c r="F293" s="16"/>
      <c r="G293" s="16" t="s">
        <v>414</v>
      </c>
    </row>
    <row r="294" spans="1:7" x14ac:dyDescent="0.2">
      <c r="A294" s="16">
        <v>6</v>
      </c>
      <c r="B294" s="13">
        <f t="shared" si="23"/>
        <v>0</v>
      </c>
      <c r="C294" s="16" t="s">
        <v>185</v>
      </c>
      <c r="D294" s="16"/>
      <c r="E294" s="16"/>
      <c r="F294" s="16"/>
      <c r="G294" s="16" t="s">
        <v>416</v>
      </c>
    </row>
    <row r="297" spans="1:7" x14ac:dyDescent="0.2">
      <c r="C297" s="31">
        <f>C286</f>
        <v>5</v>
      </c>
      <c r="D297" s="16">
        <f>VLOOKUP(C297,A300:B305,2,FALSE)</f>
        <v>0</v>
      </c>
      <c r="E297" s="2" t="str">
        <f>VLOOKUP(C297,A300:G305,7,FALSE)</f>
        <v>Einfamilienhäuser, mittleres Segment</v>
      </c>
    </row>
    <row r="299" spans="1:7" x14ac:dyDescent="0.2">
      <c r="A299" s="16" t="s">
        <v>401</v>
      </c>
      <c r="B299" s="16" t="s">
        <v>159</v>
      </c>
      <c r="C299" s="16" t="s">
        <v>155</v>
      </c>
      <c r="D299" s="16" t="s">
        <v>156</v>
      </c>
      <c r="E299" s="16" t="s">
        <v>157</v>
      </c>
      <c r="F299" s="16" t="s">
        <v>158</v>
      </c>
      <c r="G299" s="16" t="s">
        <v>155</v>
      </c>
    </row>
    <row r="300" spans="1:7" x14ac:dyDescent="0.2">
      <c r="A300" s="16">
        <v>1</v>
      </c>
      <c r="B300" s="13">
        <f t="shared" ref="B300:B305" si="24">IF(C$28=1,C300,IF(C$28=2,D300,IF(C$28=3,E300,IF(C$28=4,F300,C300))))</f>
        <v>0</v>
      </c>
      <c r="C300" s="16" t="s">
        <v>479</v>
      </c>
      <c r="D300" s="16"/>
      <c r="E300" s="16"/>
      <c r="F300" s="16"/>
      <c r="G300" s="16" t="s">
        <v>411</v>
      </c>
    </row>
    <row r="301" spans="1:7" x14ac:dyDescent="0.2">
      <c r="A301" s="16">
        <v>2</v>
      </c>
      <c r="B301" s="13">
        <f t="shared" si="24"/>
        <v>0</v>
      </c>
      <c r="C301" s="16" t="s">
        <v>480</v>
      </c>
      <c r="D301" s="16"/>
      <c r="E301" s="16"/>
      <c r="F301" s="16"/>
      <c r="G301" s="16" t="s">
        <v>412</v>
      </c>
    </row>
    <row r="302" spans="1:7" x14ac:dyDescent="0.2">
      <c r="A302" s="16">
        <v>3</v>
      </c>
      <c r="B302" s="13">
        <f t="shared" si="24"/>
        <v>0</v>
      </c>
      <c r="C302" s="16" t="s">
        <v>481</v>
      </c>
      <c r="D302" s="16"/>
      <c r="E302" s="16"/>
      <c r="F302" s="16"/>
      <c r="G302" s="16" t="s">
        <v>415</v>
      </c>
    </row>
    <row r="303" spans="1:7" x14ac:dyDescent="0.2">
      <c r="A303" s="16">
        <v>4</v>
      </c>
      <c r="B303" s="13">
        <f t="shared" si="24"/>
        <v>0</v>
      </c>
      <c r="C303" s="16" t="s">
        <v>476</v>
      </c>
      <c r="D303" s="16"/>
      <c r="E303" s="16"/>
      <c r="F303" s="16"/>
      <c r="G303" s="16" t="s">
        <v>413</v>
      </c>
    </row>
    <row r="304" spans="1:7" x14ac:dyDescent="0.2">
      <c r="A304" s="16">
        <v>5</v>
      </c>
      <c r="B304" s="13">
        <f t="shared" si="24"/>
        <v>0</v>
      </c>
      <c r="C304" s="16" t="s">
        <v>477</v>
      </c>
      <c r="D304" s="16"/>
      <c r="E304" s="16"/>
      <c r="F304" s="16"/>
      <c r="G304" s="16" t="s">
        <v>414</v>
      </c>
    </row>
    <row r="305" spans="1:12" x14ac:dyDescent="0.2">
      <c r="A305" s="16">
        <v>6</v>
      </c>
      <c r="B305" s="13">
        <f t="shared" si="24"/>
        <v>0</v>
      </c>
      <c r="C305" s="16" t="s">
        <v>478</v>
      </c>
      <c r="D305" s="16"/>
      <c r="E305" s="16"/>
      <c r="F305" s="16"/>
      <c r="G305" s="16" t="s">
        <v>416</v>
      </c>
    </row>
    <row r="308" spans="1:12" x14ac:dyDescent="0.2">
      <c r="A308" s="14" t="s">
        <v>3516</v>
      </c>
      <c r="F308" s="14" t="s">
        <v>3685</v>
      </c>
    </row>
    <row r="309" spans="1:12" x14ac:dyDescent="0.2">
      <c r="A309" s="16" t="s">
        <v>2031</v>
      </c>
      <c r="B309" s="16" t="s">
        <v>2032</v>
      </c>
      <c r="F309" s="13">
        <v>4</v>
      </c>
      <c r="G309" s="13" t="str">
        <f>VLOOKUP($F309,$F$311:$L$330,2,FALSE)</f>
        <v>Bauen</v>
      </c>
      <c r="L309" s="13">
        <f>VLOOKUP($F309,$F$311:$L$330,7,FALSE)</f>
        <v>1204</v>
      </c>
    </row>
    <row r="310" spans="1:12" x14ac:dyDescent="0.2">
      <c r="A310" s="16" t="s">
        <v>543</v>
      </c>
      <c r="B310" s="16" t="s">
        <v>2605</v>
      </c>
      <c r="G310" s="2" t="s">
        <v>159</v>
      </c>
      <c r="H310" s="2" t="s">
        <v>155</v>
      </c>
      <c r="I310" s="2" t="s">
        <v>156</v>
      </c>
      <c r="J310" s="2" t="s">
        <v>157</v>
      </c>
      <c r="K310" s="2" t="s">
        <v>158</v>
      </c>
    </row>
    <row r="311" spans="1:12" x14ac:dyDescent="0.2">
      <c r="A311" s="16" t="s">
        <v>544</v>
      </c>
      <c r="B311" s="16" t="s">
        <v>2624</v>
      </c>
      <c r="F311" s="16">
        <v>1</v>
      </c>
      <c r="G311" s="13" t="str">
        <f t="shared" ref="G311:G330" si="25">IF(H$28=1,H311,IF(H$28=2,I311,IF(H$28=3,J311,IF(H$28=4,K311,H311))))</f>
        <v>Altdorf (UR)</v>
      </c>
      <c r="H311" s="16" t="s">
        <v>3666</v>
      </c>
      <c r="I311" s="16" t="s">
        <v>3666</v>
      </c>
      <c r="J311" s="16" t="s">
        <v>3666</v>
      </c>
      <c r="K311" s="16" t="s">
        <v>3666</v>
      </c>
      <c r="L311" s="16">
        <v>1201</v>
      </c>
    </row>
    <row r="312" spans="1:12" x14ac:dyDescent="0.2">
      <c r="A312" s="16" t="s">
        <v>545</v>
      </c>
      <c r="B312" s="16" t="s">
        <v>2618</v>
      </c>
      <c r="F312" s="16">
        <f>+F311+1</f>
        <v>2</v>
      </c>
      <c r="G312" s="13" t="str">
        <f t="shared" si="25"/>
        <v>Andermatt</v>
      </c>
      <c r="H312" s="16" t="s">
        <v>3667</v>
      </c>
      <c r="I312" s="16" t="s">
        <v>3667</v>
      </c>
      <c r="J312" s="16" t="s">
        <v>3667</v>
      </c>
      <c r="K312" s="16" t="s">
        <v>3667</v>
      </c>
      <c r="L312" s="16">
        <v>1202</v>
      </c>
    </row>
    <row r="313" spans="1:12" x14ac:dyDescent="0.2">
      <c r="A313" s="16" t="s">
        <v>546</v>
      </c>
      <c r="B313" s="16" t="s">
        <v>2634</v>
      </c>
      <c r="F313" s="16">
        <f t="shared" ref="F313:F330" si="26">+F312+1</f>
        <v>3</v>
      </c>
      <c r="G313" s="13" t="str">
        <f t="shared" si="25"/>
        <v>Attinghausen</v>
      </c>
      <c r="H313" s="16" t="s">
        <v>3668</v>
      </c>
      <c r="I313" s="16" t="s">
        <v>3668</v>
      </c>
      <c r="J313" s="16" t="s">
        <v>3668</v>
      </c>
      <c r="K313" s="16" t="s">
        <v>3668</v>
      </c>
      <c r="L313" s="16">
        <v>1203</v>
      </c>
    </row>
    <row r="314" spans="1:12" x14ac:dyDescent="0.2">
      <c r="A314" s="16" t="s">
        <v>547</v>
      </c>
      <c r="B314" s="16" t="s">
        <v>2598</v>
      </c>
      <c r="F314" s="16">
        <f t="shared" si="26"/>
        <v>4</v>
      </c>
      <c r="G314" s="13" t="str">
        <f t="shared" si="25"/>
        <v>Bauen</v>
      </c>
      <c r="H314" s="16" t="s">
        <v>3669</v>
      </c>
      <c r="I314" s="16" t="s">
        <v>3669</v>
      </c>
      <c r="J314" s="16" t="s">
        <v>3669</v>
      </c>
      <c r="K314" s="16" t="s">
        <v>3669</v>
      </c>
      <c r="L314" s="16">
        <v>1204</v>
      </c>
    </row>
    <row r="315" spans="1:12" x14ac:dyDescent="0.2">
      <c r="A315" s="16" t="s">
        <v>548</v>
      </c>
      <c r="B315" s="16" t="s">
        <v>2613</v>
      </c>
      <c r="F315" s="16">
        <f t="shared" si="26"/>
        <v>5</v>
      </c>
      <c r="G315" s="13" t="str">
        <f t="shared" si="25"/>
        <v>Bürglen (UR)</v>
      </c>
      <c r="H315" s="16" t="s">
        <v>3670</v>
      </c>
      <c r="I315" s="16" t="s">
        <v>3670</v>
      </c>
      <c r="J315" s="16" t="s">
        <v>3670</v>
      </c>
      <c r="K315" s="16" t="s">
        <v>3670</v>
      </c>
      <c r="L315" s="16">
        <v>1205</v>
      </c>
    </row>
    <row r="316" spans="1:12" x14ac:dyDescent="0.2">
      <c r="A316" s="16" t="s">
        <v>549</v>
      </c>
      <c r="B316" s="16" t="s">
        <v>2599</v>
      </c>
      <c r="F316" s="16">
        <f t="shared" si="26"/>
        <v>6</v>
      </c>
      <c r="G316" s="13" t="str">
        <f t="shared" si="25"/>
        <v>Erstfeld</v>
      </c>
      <c r="H316" s="16" t="s">
        <v>3671</v>
      </c>
      <c r="I316" s="16" t="s">
        <v>3671</v>
      </c>
      <c r="J316" s="16" t="s">
        <v>3671</v>
      </c>
      <c r="K316" s="16" t="s">
        <v>3671</v>
      </c>
      <c r="L316" s="16">
        <v>1206</v>
      </c>
    </row>
    <row r="317" spans="1:12" x14ac:dyDescent="0.2">
      <c r="A317" s="16" t="s">
        <v>550</v>
      </c>
      <c r="B317" s="16" t="s">
        <v>2643</v>
      </c>
      <c r="F317" s="16">
        <f t="shared" si="26"/>
        <v>7</v>
      </c>
      <c r="G317" s="13" t="str">
        <f t="shared" si="25"/>
        <v>Flüelen</v>
      </c>
      <c r="H317" s="16" t="s">
        <v>3672</v>
      </c>
      <c r="I317" s="16" t="s">
        <v>3672</v>
      </c>
      <c r="J317" s="16" t="s">
        <v>3672</v>
      </c>
      <c r="K317" s="16" t="s">
        <v>3672</v>
      </c>
      <c r="L317" s="16">
        <v>1207</v>
      </c>
    </row>
    <row r="318" spans="1:12" x14ac:dyDescent="0.2">
      <c r="A318" s="16" t="s">
        <v>551</v>
      </c>
      <c r="B318" s="16" t="s">
        <v>2637</v>
      </c>
      <c r="F318" s="16">
        <f t="shared" si="26"/>
        <v>8</v>
      </c>
      <c r="G318" s="13" t="str">
        <f t="shared" si="25"/>
        <v>Göschenen</v>
      </c>
      <c r="H318" s="16" t="s">
        <v>3673</v>
      </c>
      <c r="I318" s="16" t="s">
        <v>3673</v>
      </c>
      <c r="J318" s="16" t="s">
        <v>3673</v>
      </c>
      <c r="K318" s="16" t="s">
        <v>3673</v>
      </c>
      <c r="L318" s="16">
        <v>1208</v>
      </c>
    </row>
    <row r="319" spans="1:12" x14ac:dyDescent="0.2">
      <c r="A319" s="16" t="s">
        <v>552</v>
      </c>
      <c r="B319" s="16" t="s">
        <v>2591</v>
      </c>
      <c r="F319" s="16">
        <f t="shared" si="26"/>
        <v>9</v>
      </c>
      <c r="G319" s="13" t="str">
        <f t="shared" si="25"/>
        <v>Gurtnellen</v>
      </c>
      <c r="H319" s="16" t="s">
        <v>3674</v>
      </c>
      <c r="I319" s="16" t="s">
        <v>3674</v>
      </c>
      <c r="J319" s="16" t="s">
        <v>3674</v>
      </c>
      <c r="K319" s="16" t="s">
        <v>3674</v>
      </c>
      <c r="L319" s="16">
        <v>1209</v>
      </c>
    </row>
    <row r="320" spans="1:12" x14ac:dyDescent="0.2">
      <c r="A320" s="16" t="s">
        <v>553</v>
      </c>
      <c r="B320" s="16" t="s">
        <v>3368</v>
      </c>
      <c r="F320" s="16">
        <f t="shared" si="26"/>
        <v>10</v>
      </c>
      <c r="G320" s="13" t="str">
        <f t="shared" si="25"/>
        <v>Hospental</v>
      </c>
      <c r="H320" s="16" t="s">
        <v>3675</v>
      </c>
      <c r="I320" s="16" t="s">
        <v>3675</v>
      </c>
      <c r="J320" s="16" t="s">
        <v>3675</v>
      </c>
      <c r="K320" s="16" t="s">
        <v>3675</v>
      </c>
      <c r="L320" s="16">
        <v>1210</v>
      </c>
    </row>
    <row r="321" spans="1:12" x14ac:dyDescent="0.2">
      <c r="A321" s="16" t="s">
        <v>554</v>
      </c>
      <c r="B321" s="16" t="s">
        <v>2629</v>
      </c>
      <c r="F321" s="16">
        <f t="shared" si="26"/>
        <v>11</v>
      </c>
      <c r="G321" s="13" t="str">
        <f t="shared" si="25"/>
        <v>Isenthal</v>
      </c>
      <c r="H321" s="16" t="s">
        <v>3676</v>
      </c>
      <c r="I321" s="16" t="s">
        <v>3676</v>
      </c>
      <c r="J321" s="16" t="s">
        <v>3676</v>
      </c>
      <c r="K321" s="16" t="s">
        <v>3676</v>
      </c>
      <c r="L321" s="16">
        <v>1211</v>
      </c>
    </row>
    <row r="322" spans="1:12" x14ac:dyDescent="0.2">
      <c r="A322" s="16" t="s">
        <v>555</v>
      </c>
      <c r="B322" s="16" t="s">
        <v>2639</v>
      </c>
      <c r="F322" s="16">
        <f t="shared" si="26"/>
        <v>12</v>
      </c>
      <c r="G322" s="13" t="str">
        <f t="shared" si="25"/>
        <v>Realp</v>
      </c>
      <c r="H322" s="16" t="s">
        <v>3677</v>
      </c>
      <c r="I322" s="16" t="s">
        <v>3677</v>
      </c>
      <c r="J322" s="16" t="s">
        <v>3677</v>
      </c>
      <c r="K322" s="16" t="s">
        <v>3677</v>
      </c>
      <c r="L322" s="16">
        <v>1212</v>
      </c>
    </row>
    <row r="323" spans="1:12" x14ac:dyDescent="0.2">
      <c r="A323" s="16" t="s">
        <v>556</v>
      </c>
      <c r="B323" s="16" t="s">
        <v>2573</v>
      </c>
      <c r="F323" s="16">
        <f t="shared" si="26"/>
        <v>13</v>
      </c>
      <c r="G323" s="13" t="str">
        <f t="shared" si="25"/>
        <v>Schattdorf</v>
      </c>
      <c r="H323" s="16" t="s">
        <v>2793</v>
      </c>
      <c r="I323" s="16" t="s">
        <v>2793</v>
      </c>
      <c r="J323" s="16" t="s">
        <v>2793</v>
      </c>
      <c r="K323" s="16" t="s">
        <v>2793</v>
      </c>
      <c r="L323" s="16">
        <v>1213</v>
      </c>
    </row>
    <row r="324" spans="1:12" x14ac:dyDescent="0.2">
      <c r="A324" s="16" t="s">
        <v>557</v>
      </c>
      <c r="B324" s="16" t="s">
        <v>2631</v>
      </c>
      <c r="F324" s="16">
        <f t="shared" si="26"/>
        <v>14</v>
      </c>
      <c r="G324" s="13" t="str">
        <f t="shared" si="25"/>
        <v>Seedorf (UR)</v>
      </c>
      <c r="H324" s="16" t="s">
        <v>3678</v>
      </c>
      <c r="I324" s="16" t="s">
        <v>3678</v>
      </c>
      <c r="J324" s="16" t="s">
        <v>3678</v>
      </c>
      <c r="K324" s="16" t="s">
        <v>3678</v>
      </c>
      <c r="L324" s="16">
        <v>1214</v>
      </c>
    </row>
    <row r="325" spans="1:12" x14ac:dyDescent="0.2">
      <c r="A325" s="16" t="s">
        <v>558</v>
      </c>
      <c r="B325" s="16" t="s">
        <v>2607</v>
      </c>
      <c r="F325" s="16">
        <f t="shared" si="26"/>
        <v>15</v>
      </c>
      <c r="G325" s="13" t="str">
        <f t="shared" si="25"/>
        <v>Seelisberg</v>
      </c>
      <c r="H325" s="16" t="s">
        <v>3679</v>
      </c>
      <c r="I325" s="16" t="s">
        <v>3679</v>
      </c>
      <c r="J325" s="16" t="s">
        <v>3679</v>
      </c>
      <c r="K325" s="16" t="s">
        <v>3679</v>
      </c>
      <c r="L325" s="16">
        <v>1215</v>
      </c>
    </row>
    <row r="326" spans="1:12" x14ac:dyDescent="0.2">
      <c r="A326" s="16" t="s">
        <v>559</v>
      </c>
      <c r="B326" s="16" t="s">
        <v>2635</v>
      </c>
      <c r="F326" s="16">
        <f t="shared" si="26"/>
        <v>16</v>
      </c>
      <c r="G326" s="13" t="str">
        <f t="shared" si="25"/>
        <v>Silenen</v>
      </c>
      <c r="H326" s="16" t="s">
        <v>3680</v>
      </c>
      <c r="I326" s="16" t="s">
        <v>3680</v>
      </c>
      <c r="J326" s="16" t="s">
        <v>3680</v>
      </c>
      <c r="K326" s="16" t="s">
        <v>3680</v>
      </c>
      <c r="L326" s="16">
        <v>1216</v>
      </c>
    </row>
    <row r="327" spans="1:12" x14ac:dyDescent="0.2">
      <c r="A327" s="16" t="s">
        <v>560</v>
      </c>
      <c r="B327" s="16" t="s">
        <v>2625</v>
      </c>
      <c r="F327" s="16">
        <f t="shared" si="26"/>
        <v>17</v>
      </c>
      <c r="G327" s="13" t="str">
        <f t="shared" si="25"/>
        <v>Sisikon</v>
      </c>
      <c r="H327" s="16" t="s">
        <v>3681</v>
      </c>
      <c r="I327" s="16" t="s">
        <v>3681</v>
      </c>
      <c r="J327" s="16" t="s">
        <v>3681</v>
      </c>
      <c r="K327" s="16" t="s">
        <v>3681</v>
      </c>
      <c r="L327" s="16">
        <v>1217</v>
      </c>
    </row>
    <row r="328" spans="1:12" x14ac:dyDescent="0.2">
      <c r="A328" s="16" t="s">
        <v>561</v>
      </c>
      <c r="B328" s="16" t="s">
        <v>2644</v>
      </c>
      <c r="F328" s="16">
        <f t="shared" si="26"/>
        <v>18</v>
      </c>
      <c r="G328" s="13" t="str">
        <f t="shared" si="25"/>
        <v>Spiringen</v>
      </c>
      <c r="H328" s="16" t="s">
        <v>3682</v>
      </c>
      <c r="I328" s="16" t="s">
        <v>3682</v>
      </c>
      <c r="J328" s="16" t="s">
        <v>3682</v>
      </c>
      <c r="K328" s="16" t="s">
        <v>3682</v>
      </c>
      <c r="L328" s="16">
        <v>1218</v>
      </c>
    </row>
    <row r="329" spans="1:12" x14ac:dyDescent="0.2">
      <c r="A329" s="16" t="s">
        <v>562</v>
      </c>
      <c r="B329" s="16" t="s">
        <v>2575</v>
      </c>
      <c r="F329" s="16">
        <f t="shared" si="26"/>
        <v>19</v>
      </c>
      <c r="G329" s="13" t="str">
        <f t="shared" si="25"/>
        <v>Unterschächen</v>
      </c>
      <c r="H329" s="16" t="s">
        <v>3683</v>
      </c>
      <c r="I329" s="16" t="s">
        <v>3683</v>
      </c>
      <c r="J329" s="16" t="s">
        <v>3683</v>
      </c>
      <c r="K329" s="16" t="s">
        <v>3683</v>
      </c>
      <c r="L329" s="16">
        <v>1219</v>
      </c>
    </row>
    <row r="330" spans="1:12" x14ac:dyDescent="0.2">
      <c r="A330" s="16" t="s">
        <v>563</v>
      </c>
      <c r="B330" s="16" t="s">
        <v>2596</v>
      </c>
      <c r="F330" s="16">
        <f t="shared" si="26"/>
        <v>20</v>
      </c>
      <c r="G330" s="13" t="str">
        <f t="shared" si="25"/>
        <v>Wassen</v>
      </c>
      <c r="H330" s="16" t="s">
        <v>3684</v>
      </c>
      <c r="I330" s="16" t="s">
        <v>3684</v>
      </c>
      <c r="J330" s="16" t="s">
        <v>3684</v>
      </c>
      <c r="K330" s="16" t="s">
        <v>3684</v>
      </c>
      <c r="L330" s="16">
        <v>1220</v>
      </c>
    </row>
    <row r="331" spans="1:12" x14ac:dyDescent="0.2">
      <c r="A331" s="16" t="s">
        <v>564</v>
      </c>
      <c r="B331" s="16" t="s">
        <v>2620</v>
      </c>
    </row>
    <row r="332" spans="1:12" x14ac:dyDescent="0.2">
      <c r="A332" s="16" t="s">
        <v>565</v>
      </c>
      <c r="B332" s="16" t="s">
        <v>2626</v>
      </c>
    </row>
    <row r="333" spans="1:12" x14ac:dyDescent="0.2">
      <c r="A333" s="16" t="s">
        <v>566</v>
      </c>
      <c r="B333" s="16" t="s">
        <v>2642</v>
      </c>
      <c r="F333" s="16" t="s">
        <v>3686</v>
      </c>
      <c r="G333" s="13">
        <v>2</v>
      </c>
    </row>
    <row r="334" spans="1:12" x14ac:dyDescent="0.2">
      <c r="A334" s="16" t="s">
        <v>567</v>
      </c>
      <c r="B334" s="16" t="s">
        <v>2633</v>
      </c>
    </row>
    <row r="335" spans="1:12" x14ac:dyDescent="0.2">
      <c r="A335" s="16" t="s">
        <v>568</v>
      </c>
      <c r="B335" s="16" t="s">
        <v>3369</v>
      </c>
    </row>
    <row r="336" spans="1:12" x14ac:dyDescent="0.2">
      <c r="A336" s="16" t="s">
        <v>569</v>
      </c>
      <c r="B336" s="16" t="s">
        <v>2612</v>
      </c>
    </row>
    <row r="337" spans="1:2" x14ac:dyDescent="0.2">
      <c r="A337" s="16" t="s">
        <v>570</v>
      </c>
      <c r="B337" s="16" t="s">
        <v>2628</v>
      </c>
    </row>
    <row r="338" spans="1:2" x14ac:dyDescent="0.2">
      <c r="A338" s="16" t="s">
        <v>571</v>
      </c>
      <c r="B338" s="16" t="s">
        <v>2592</v>
      </c>
    </row>
    <row r="339" spans="1:2" x14ac:dyDescent="0.2">
      <c r="A339" s="16" t="s">
        <v>572</v>
      </c>
      <c r="B339" s="16" t="s">
        <v>2571</v>
      </c>
    </row>
    <row r="340" spans="1:2" x14ac:dyDescent="0.2">
      <c r="A340" s="16" t="s">
        <v>573</v>
      </c>
      <c r="B340" s="16" t="s">
        <v>2574</v>
      </c>
    </row>
    <row r="341" spans="1:2" x14ac:dyDescent="0.2">
      <c r="A341" s="16" t="s">
        <v>574</v>
      </c>
      <c r="B341" s="16" t="s">
        <v>2576</v>
      </c>
    </row>
    <row r="342" spans="1:2" x14ac:dyDescent="0.2">
      <c r="A342" s="16" t="s">
        <v>575</v>
      </c>
      <c r="B342" s="16" t="s">
        <v>2630</v>
      </c>
    </row>
    <row r="343" spans="1:2" x14ac:dyDescent="0.2">
      <c r="A343" s="16" t="s">
        <v>576</v>
      </c>
      <c r="B343" s="16" t="s">
        <v>2609</v>
      </c>
    </row>
    <row r="344" spans="1:2" x14ac:dyDescent="0.2">
      <c r="A344" s="16" t="s">
        <v>577</v>
      </c>
      <c r="B344" s="16" t="s">
        <v>2606</v>
      </c>
    </row>
    <row r="345" spans="1:2" x14ac:dyDescent="0.2">
      <c r="A345" s="16" t="s">
        <v>578</v>
      </c>
      <c r="B345" s="16" t="s">
        <v>2608</v>
      </c>
    </row>
    <row r="346" spans="1:2" x14ac:dyDescent="0.2">
      <c r="A346" s="16" t="s">
        <v>579</v>
      </c>
      <c r="B346" s="16" t="s">
        <v>2597</v>
      </c>
    </row>
    <row r="347" spans="1:2" x14ac:dyDescent="0.2">
      <c r="A347" s="16" t="s">
        <v>580</v>
      </c>
      <c r="B347" s="16" t="s">
        <v>2627</v>
      </c>
    </row>
    <row r="348" spans="1:2" x14ac:dyDescent="0.2">
      <c r="A348" s="16" t="s">
        <v>581</v>
      </c>
      <c r="B348" s="16" t="s">
        <v>2600</v>
      </c>
    </row>
    <row r="349" spans="1:2" x14ac:dyDescent="0.2">
      <c r="A349" s="16" t="s">
        <v>582</v>
      </c>
      <c r="B349" s="16" t="s">
        <v>3367</v>
      </c>
    </row>
    <row r="350" spans="1:2" x14ac:dyDescent="0.2">
      <c r="A350" s="16" t="s">
        <v>583</v>
      </c>
      <c r="B350" s="16" t="s">
        <v>2641</v>
      </c>
    </row>
    <row r="351" spans="1:2" x14ac:dyDescent="0.2">
      <c r="A351" s="16" t="s">
        <v>584</v>
      </c>
      <c r="B351" s="16" t="s">
        <v>2611</v>
      </c>
    </row>
    <row r="352" spans="1:2" x14ac:dyDescent="0.2">
      <c r="A352" s="16" t="s">
        <v>585</v>
      </c>
      <c r="B352" s="16" t="s">
        <v>2616</v>
      </c>
    </row>
    <row r="353" spans="1:2" x14ac:dyDescent="0.2">
      <c r="A353" s="16" t="s">
        <v>586</v>
      </c>
      <c r="B353" s="16" t="s">
        <v>2617</v>
      </c>
    </row>
    <row r="354" spans="1:2" x14ac:dyDescent="0.2">
      <c r="A354" s="16" t="s">
        <v>587</v>
      </c>
      <c r="B354" s="16" t="s">
        <v>2638</v>
      </c>
    </row>
    <row r="355" spans="1:2" x14ac:dyDescent="0.2">
      <c r="A355" s="16" t="s">
        <v>588</v>
      </c>
      <c r="B355" s="16" t="s">
        <v>2632</v>
      </c>
    </row>
    <row r="356" spans="1:2" x14ac:dyDescent="0.2">
      <c r="A356" s="16" t="s">
        <v>589</v>
      </c>
      <c r="B356" s="16" t="s">
        <v>2615</v>
      </c>
    </row>
    <row r="357" spans="1:2" x14ac:dyDescent="0.2">
      <c r="A357" s="16" t="s">
        <v>590</v>
      </c>
      <c r="B357" s="16" t="s">
        <v>2636</v>
      </c>
    </row>
    <row r="358" spans="1:2" x14ac:dyDescent="0.2">
      <c r="A358" s="16" t="s">
        <v>591</v>
      </c>
      <c r="B358" s="16" t="s">
        <v>2619</v>
      </c>
    </row>
    <row r="359" spans="1:2" x14ac:dyDescent="0.2">
      <c r="A359" s="16" t="s">
        <v>592</v>
      </c>
      <c r="B359" s="16" t="s">
        <v>2595</v>
      </c>
    </row>
    <row r="360" spans="1:2" x14ac:dyDescent="0.2">
      <c r="A360" s="16" t="s">
        <v>593</v>
      </c>
      <c r="B360" s="16" t="s">
        <v>2640</v>
      </c>
    </row>
    <row r="361" spans="1:2" x14ac:dyDescent="0.2">
      <c r="A361" s="16" t="s">
        <v>594</v>
      </c>
      <c r="B361" s="16" t="s">
        <v>2614</v>
      </c>
    </row>
    <row r="362" spans="1:2" x14ac:dyDescent="0.2">
      <c r="A362" s="16" t="s">
        <v>595</v>
      </c>
      <c r="B362" s="16" t="s">
        <v>2622</v>
      </c>
    </row>
    <row r="363" spans="1:2" x14ac:dyDescent="0.2">
      <c r="A363" s="16" t="s">
        <v>596</v>
      </c>
      <c r="B363" s="16" t="s">
        <v>2610</v>
      </c>
    </row>
    <row r="364" spans="1:2" x14ac:dyDescent="0.2">
      <c r="A364" s="16" t="s">
        <v>597</v>
      </c>
      <c r="B364" s="16" t="s">
        <v>2621</v>
      </c>
    </row>
    <row r="365" spans="1:2" x14ac:dyDescent="0.2">
      <c r="A365" s="16" t="s">
        <v>598</v>
      </c>
      <c r="B365" s="16" t="s">
        <v>2623</v>
      </c>
    </row>
    <row r="366" spans="1:2" x14ac:dyDescent="0.2">
      <c r="A366" s="16" t="s">
        <v>599</v>
      </c>
      <c r="B366" s="16" t="s">
        <v>3391</v>
      </c>
    </row>
    <row r="367" spans="1:2" x14ac:dyDescent="0.2">
      <c r="A367" s="16" t="s">
        <v>600</v>
      </c>
      <c r="B367" s="16" t="s">
        <v>3392</v>
      </c>
    </row>
    <row r="368" spans="1:2" x14ac:dyDescent="0.2">
      <c r="A368" s="16" t="s">
        <v>601</v>
      </c>
      <c r="B368" s="16" t="s">
        <v>3395</v>
      </c>
    </row>
    <row r="369" spans="1:2" x14ac:dyDescent="0.2">
      <c r="A369" s="16" t="s">
        <v>602</v>
      </c>
      <c r="B369" s="16" t="s">
        <v>3394</v>
      </c>
    </row>
    <row r="370" spans="1:2" x14ac:dyDescent="0.2">
      <c r="A370" s="16" t="s">
        <v>603</v>
      </c>
      <c r="B370" s="16" t="s">
        <v>3393</v>
      </c>
    </row>
    <row r="371" spans="1:2" x14ac:dyDescent="0.2">
      <c r="A371" s="16" t="s">
        <v>604</v>
      </c>
      <c r="B371" s="16" t="s">
        <v>3397</v>
      </c>
    </row>
    <row r="372" spans="1:2" x14ac:dyDescent="0.2">
      <c r="A372" s="16" t="s">
        <v>605</v>
      </c>
      <c r="B372" s="16" t="s">
        <v>3396</v>
      </c>
    </row>
    <row r="373" spans="1:2" x14ac:dyDescent="0.2">
      <c r="A373" s="16" t="s">
        <v>606</v>
      </c>
      <c r="B373" s="16" t="s">
        <v>3142</v>
      </c>
    </row>
    <row r="374" spans="1:2" x14ac:dyDescent="0.2">
      <c r="A374" s="16" t="s">
        <v>607</v>
      </c>
      <c r="B374" s="16" t="s">
        <v>2389</v>
      </c>
    </row>
    <row r="375" spans="1:2" x14ac:dyDescent="0.2">
      <c r="A375" s="16" t="s">
        <v>608</v>
      </c>
      <c r="B375" s="16" t="s">
        <v>2502</v>
      </c>
    </row>
    <row r="376" spans="1:2" x14ac:dyDescent="0.2">
      <c r="A376" s="16" t="s">
        <v>609</v>
      </c>
      <c r="B376" s="16" t="s">
        <v>2506</v>
      </c>
    </row>
    <row r="377" spans="1:2" x14ac:dyDescent="0.2">
      <c r="A377" s="16" t="s">
        <v>610</v>
      </c>
      <c r="B377" s="16" t="s">
        <v>2374</v>
      </c>
    </row>
    <row r="378" spans="1:2" x14ac:dyDescent="0.2">
      <c r="A378" s="16" t="s">
        <v>611</v>
      </c>
      <c r="B378" s="16" t="s">
        <v>2375</v>
      </c>
    </row>
    <row r="379" spans="1:2" x14ac:dyDescent="0.2">
      <c r="A379" s="16" t="s">
        <v>612</v>
      </c>
      <c r="B379" s="16" t="s">
        <v>2497</v>
      </c>
    </row>
    <row r="380" spans="1:2" x14ac:dyDescent="0.2">
      <c r="A380" s="16" t="s">
        <v>613</v>
      </c>
      <c r="B380" s="16" t="s">
        <v>2443</v>
      </c>
    </row>
    <row r="381" spans="1:2" x14ac:dyDescent="0.2">
      <c r="A381" s="16" t="s">
        <v>614</v>
      </c>
      <c r="B381" s="16" t="s">
        <v>2376</v>
      </c>
    </row>
    <row r="382" spans="1:2" x14ac:dyDescent="0.2">
      <c r="A382" s="16" t="s">
        <v>615</v>
      </c>
      <c r="B382" s="16" t="s">
        <v>2476</v>
      </c>
    </row>
    <row r="383" spans="1:2" x14ac:dyDescent="0.2">
      <c r="A383" s="16" t="s">
        <v>616</v>
      </c>
      <c r="B383" s="16" t="s">
        <v>2449</v>
      </c>
    </row>
    <row r="384" spans="1:2" x14ac:dyDescent="0.2">
      <c r="A384" s="16" t="s">
        <v>617</v>
      </c>
      <c r="B384" s="16" t="s">
        <v>2424</v>
      </c>
    </row>
    <row r="385" spans="1:2" x14ac:dyDescent="0.2">
      <c r="A385" s="16" t="s">
        <v>618</v>
      </c>
      <c r="B385" s="16" t="s">
        <v>2516</v>
      </c>
    </row>
    <row r="386" spans="1:2" x14ac:dyDescent="0.2">
      <c r="A386" s="16" t="s">
        <v>619</v>
      </c>
      <c r="B386" s="16" t="s">
        <v>2434</v>
      </c>
    </row>
    <row r="387" spans="1:2" x14ac:dyDescent="0.2">
      <c r="A387" s="16" t="s">
        <v>620</v>
      </c>
      <c r="B387" s="16" t="s">
        <v>2396</v>
      </c>
    </row>
    <row r="388" spans="1:2" x14ac:dyDescent="0.2">
      <c r="A388" s="16" t="s">
        <v>621</v>
      </c>
      <c r="B388" s="16" t="s">
        <v>2151</v>
      </c>
    </row>
    <row r="389" spans="1:2" x14ac:dyDescent="0.2">
      <c r="A389" s="16" t="s">
        <v>622</v>
      </c>
      <c r="B389" s="16" t="s">
        <v>2406</v>
      </c>
    </row>
    <row r="390" spans="1:2" x14ac:dyDescent="0.2">
      <c r="A390" s="16" t="s">
        <v>623</v>
      </c>
      <c r="B390" s="16" t="s">
        <v>2519</v>
      </c>
    </row>
    <row r="391" spans="1:2" x14ac:dyDescent="0.2">
      <c r="A391" s="16" t="s">
        <v>624</v>
      </c>
      <c r="B391" s="16" t="s">
        <v>2602</v>
      </c>
    </row>
    <row r="392" spans="1:2" x14ac:dyDescent="0.2">
      <c r="A392" s="16" t="s">
        <v>625</v>
      </c>
      <c r="B392" s="16" t="s">
        <v>2432</v>
      </c>
    </row>
    <row r="393" spans="1:2" x14ac:dyDescent="0.2">
      <c r="A393" s="16" t="s">
        <v>626</v>
      </c>
      <c r="B393" s="16" t="s">
        <v>2420</v>
      </c>
    </row>
    <row r="394" spans="1:2" x14ac:dyDescent="0.2">
      <c r="A394" s="16" t="s">
        <v>627</v>
      </c>
      <c r="B394" s="16" t="s">
        <v>2327</v>
      </c>
    </row>
    <row r="395" spans="1:2" x14ac:dyDescent="0.2">
      <c r="A395" s="16" t="s">
        <v>628</v>
      </c>
      <c r="B395" s="16" t="s">
        <v>2425</v>
      </c>
    </row>
    <row r="396" spans="1:2" x14ac:dyDescent="0.2">
      <c r="A396" s="16" t="s">
        <v>629</v>
      </c>
      <c r="B396" s="16" t="s">
        <v>2445</v>
      </c>
    </row>
    <row r="397" spans="1:2" x14ac:dyDescent="0.2">
      <c r="A397" s="16" t="s">
        <v>630</v>
      </c>
      <c r="B397" s="16" t="s">
        <v>2478</v>
      </c>
    </row>
    <row r="398" spans="1:2" x14ac:dyDescent="0.2">
      <c r="A398" s="16" t="s">
        <v>631</v>
      </c>
      <c r="B398" s="16" t="s">
        <v>2377</v>
      </c>
    </row>
    <row r="399" spans="1:2" x14ac:dyDescent="0.2">
      <c r="A399" s="16" t="s">
        <v>632</v>
      </c>
      <c r="B399" s="16" t="s">
        <v>2378</v>
      </c>
    </row>
    <row r="400" spans="1:2" x14ac:dyDescent="0.2">
      <c r="A400" s="16" t="s">
        <v>633</v>
      </c>
      <c r="B400" s="16" t="s">
        <v>2349</v>
      </c>
    </row>
    <row r="401" spans="1:2" x14ac:dyDescent="0.2">
      <c r="A401" s="16" t="s">
        <v>634</v>
      </c>
      <c r="B401" s="16" t="s">
        <v>2492</v>
      </c>
    </row>
    <row r="402" spans="1:2" x14ac:dyDescent="0.2">
      <c r="A402" s="16" t="s">
        <v>635</v>
      </c>
      <c r="B402" s="16" t="s">
        <v>2328</v>
      </c>
    </row>
    <row r="403" spans="1:2" x14ac:dyDescent="0.2">
      <c r="A403" s="16" t="s">
        <v>636</v>
      </c>
      <c r="B403" s="16" t="s">
        <v>2510</v>
      </c>
    </row>
    <row r="404" spans="1:2" x14ac:dyDescent="0.2">
      <c r="A404" s="16" t="s">
        <v>637</v>
      </c>
      <c r="B404" s="16" t="s">
        <v>2390</v>
      </c>
    </row>
    <row r="405" spans="1:2" x14ac:dyDescent="0.2">
      <c r="A405" s="16" t="s">
        <v>638</v>
      </c>
      <c r="B405" s="16" t="s">
        <v>2416</v>
      </c>
    </row>
    <row r="406" spans="1:2" x14ac:dyDescent="0.2">
      <c r="A406" s="16" t="s">
        <v>639</v>
      </c>
      <c r="B406" s="16" t="s">
        <v>2400</v>
      </c>
    </row>
    <row r="407" spans="1:2" x14ac:dyDescent="0.2">
      <c r="A407" s="16" t="s">
        <v>640</v>
      </c>
      <c r="B407" s="16" t="s">
        <v>2401</v>
      </c>
    </row>
    <row r="408" spans="1:2" x14ac:dyDescent="0.2">
      <c r="A408" s="16" t="s">
        <v>641</v>
      </c>
      <c r="B408" s="16" t="s">
        <v>2379</v>
      </c>
    </row>
    <row r="409" spans="1:2" x14ac:dyDescent="0.2">
      <c r="A409" s="16" t="s">
        <v>642</v>
      </c>
      <c r="B409" s="16" t="s">
        <v>2353</v>
      </c>
    </row>
    <row r="410" spans="1:2" x14ac:dyDescent="0.2">
      <c r="A410" s="16" t="s">
        <v>643</v>
      </c>
      <c r="B410" s="16" t="s">
        <v>2354</v>
      </c>
    </row>
    <row r="411" spans="1:2" x14ac:dyDescent="0.2">
      <c r="A411" s="16" t="s">
        <v>644</v>
      </c>
      <c r="B411" s="16" t="s">
        <v>2355</v>
      </c>
    </row>
    <row r="412" spans="1:2" x14ac:dyDescent="0.2">
      <c r="A412" s="16" t="s">
        <v>645</v>
      </c>
      <c r="B412" s="16" t="s">
        <v>2486</v>
      </c>
    </row>
    <row r="413" spans="1:2" x14ac:dyDescent="0.2">
      <c r="A413" s="16" t="s">
        <v>646</v>
      </c>
      <c r="B413" s="16" t="s">
        <v>2145</v>
      </c>
    </row>
    <row r="414" spans="1:2" x14ac:dyDescent="0.2">
      <c r="A414" s="16" t="s">
        <v>647</v>
      </c>
      <c r="B414" s="16" t="s">
        <v>2500</v>
      </c>
    </row>
    <row r="415" spans="1:2" x14ac:dyDescent="0.2">
      <c r="A415" s="16" t="s">
        <v>648</v>
      </c>
      <c r="B415" s="16" t="s">
        <v>2356</v>
      </c>
    </row>
    <row r="416" spans="1:2" x14ac:dyDescent="0.2">
      <c r="A416" s="16" t="s">
        <v>649</v>
      </c>
      <c r="B416" s="16" t="s">
        <v>2455</v>
      </c>
    </row>
    <row r="417" spans="1:2" x14ac:dyDescent="0.2">
      <c r="A417" s="16" t="s">
        <v>650</v>
      </c>
      <c r="B417" s="16" t="s">
        <v>2473</v>
      </c>
    </row>
    <row r="418" spans="1:2" x14ac:dyDescent="0.2">
      <c r="A418" s="16" t="s">
        <v>651</v>
      </c>
      <c r="B418" s="16" t="s">
        <v>2464</v>
      </c>
    </row>
    <row r="419" spans="1:2" x14ac:dyDescent="0.2">
      <c r="A419" s="16" t="s">
        <v>652</v>
      </c>
      <c r="B419" s="16" t="s">
        <v>2475</v>
      </c>
    </row>
    <row r="420" spans="1:2" x14ac:dyDescent="0.2">
      <c r="A420" s="16" t="s">
        <v>653</v>
      </c>
      <c r="B420" s="16" t="s">
        <v>2329</v>
      </c>
    </row>
    <row r="421" spans="1:2" x14ac:dyDescent="0.2">
      <c r="A421" s="16" t="s">
        <v>654</v>
      </c>
      <c r="B421" s="16" t="s">
        <v>2430</v>
      </c>
    </row>
    <row r="422" spans="1:2" x14ac:dyDescent="0.2">
      <c r="A422" s="16" t="s">
        <v>655</v>
      </c>
      <c r="B422" s="16" t="s">
        <v>2603</v>
      </c>
    </row>
    <row r="423" spans="1:2" x14ac:dyDescent="0.2">
      <c r="A423" s="16" t="s">
        <v>656</v>
      </c>
      <c r="B423" s="16" t="s">
        <v>2485</v>
      </c>
    </row>
    <row r="424" spans="1:2" x14ac:dyDescent="0.2">
      <c r="A424" s="16" t="s">
        <v>657</v>
      </c>
      <c r="B424" s="16" t="s">
        <v>2487</v>
      </c>
    </row>
    <row r="425" spans="1:2" x14ac:dyDescent="0.2">
      <c r="A425" s="16" t="s">
        <v>658</v>
      </c>
      <c r="B425" s="16" t="s">
        <v>2459</v>
      </c>
    </row>
    <row r="426" spans="1:2" x14ac:dyDescent="0.2">
      <c r="A426" s="16" t="s">
        <v>659</v>
      </c>
      <c r="B426" s="16" t="s">
        <v>2496</v>
      </c>
    </row>
    <row r="427" spans="1:2" x14ac:dyDescent="0.2">
      <c r="A427" s="16" t="s">
        <v>660</v>
      </c>
      <c r="B427" s="16" t="s">
        <v>2505</v>
      </c>
    </row>
    <row r="428" spans="1:2" x14ac:dyDescent="0.2">
      <c r="A428" s="16" t="s">
        <v>661</v>
      </c>
      <c r="B428" s="16" t="s">
        <v>2439</v>
      </c>
    </row>
    <row r="429" spans="1:2" x14ac:dyDescent="0.2">
      <c r="A429" s="16" t="s">
        <v>662</v>
      </c>
      <c r="B429" s="16" t="s">
        <v>2357</v>
      </c>
    </row>
    <row r="430" spans="1:2" x14ac:dyDescent="0.2">
      <c r="A430" s="16" t="s">
        <v>663</v>
      </c>
      <c r="B430" s="16" t="s">
        <v>2421</v>
      </c>
    </row>
    <row r="431" spans="1:2" x14ac:dyDescent="0.2">
      <c r="A431" s="16" t="s">
        <v>664</v>
      </c>
      <c r="B431" s="16" t="s">
        <v>2358</v>
      </c>
    </row>
    <row r="432" spans="1:2" x14ac:dyDescent="0.2">
      <c r="A432" s="16" t="s">
        <v>665</v>
      </c>
      <c r="B432" s="16" t="s">
        <v>2508</v>
      </c>
    </row>
    <row r="433" spans="1:2" x14ac:dyDescent="0.2">
      <c r="A433" s="16" t="s">
        <v>666</v>
      </c>
      <c r="B433" s="16" t="s">
        <v>2359</v>
      </c>
    </row>
    <row r="434" spans="1:2" x14ac:dyDescent="0.2">
      <c r="A434" s="16" t="s">
        <v>667</v>
      </c>
      <c r="B434" s="16" t="s">
        <v>2412</v>
      </c>
    </row>
    <row r="435" spans="1:2" x14ac:dyDescent="0.2">
      <c r="A435" s="16" t="s">
        <v>668</v>
      </c>
      <c r="B435" s="16" t="s">
        <v>2350</v>
      </c>
    </row>
    <row r="436" spans="1:2" x14ac:dyDescent="0.2">
      <c r="A436" s="16" t="s">
        <v>669</v>
      </c>
      <c r="B436" s="16" t="s">
        <v>2408</v>
      </c>
    </row>
    <row r="437" spans="1:2" x14ac:dyDescent="0.2">
      <c r="A437" s="16" t="s">
        <v>670</v>
      </c>
      <c r="B437" s="16" t="s">
        <v>2493</v>
      </c>
    </row>
    <row r="438" spans="1:2" x14ac:dyDescent="0.2">
      <c r="A438" s="16" t="s">
        <v>671</v>
      </c>
      <c r="B438" s="16" t="s">
        <v>2509</v>
      </c>
    </row>
    <row r="439" spans="1:2" x14ac:dyDescent="0.2">
      <c r="A439" s="16" t="s">
        <v>672</v>
      </c>
      <c r="B439" s="16" t="s">
        <v>2323</v>
      </c>
    </row>
    <row r="440" spans="1:2" x14ac:dyDescent="0.2">
      <c r="A440" s="16" t="s">
        <v>673</v>
      </c>
      <c r="B440" s="16" t="s">
        <v>2480</v>
      </c>
    </row>
    <row r="441" spans="1:2" x14ac:dyDescent="0.2">
      <c r="A441" s="16" t="s">
        <v>674</v>
      </c>
      <c r="B441" s="16" t="s">
        <v>2435</v>
      </c>
    </row>
    <row r="442" spans="1:2" x14ac:dyDescent="0.2">
      <c r="A442" s="16" t="s">
        <v>675</v>
      </c>
      <c r="B442" s="16" t="s">
        <v>2345</v>
      </c>
    </row>
    <row r="443" spans="1:2" x14ac:dyDescent="0.2">
      <c r="A443" s="16" t="s">
        <v>676</v>
      </c>
      <c r="B443" s="16" t="s">
        <v>2409</v>
      </c>
    </row>
    <row r="444" spans="1:2" x14ac:dyDescent="0.2">
      <c r="A444" s="16" t="s">
        <v>677</v>
      </c>
      <c r="B444" s="16" t="s">
        <v>2499</v>
      </c>
    </row>
    <row r="445" spans="1:2" x14ac:dyDescent="0.2">
      <c r="A445" s="16" t="s">
        <v>678</v>
      </c>
      <c r="B445" s="16" t="s">
        <v>2484</v>
      </c>
    </row>
    <row r="446" spans="1:2" x14ac:dyDescent="0.2">
      <c r="A446" s="16" t="s">
        <v>679</v>
      </c>
      <c r="B446" s="16" t="s">
        <v>2517</v>
      </c>
    </row>
    <row r="447" spans="1:2" x14ac:dyDescent="0.2">
      <c r="A447" s="16" t="s">
        <v>680</v>
      </c>
      <c r="B447" s="16" t="s">
        <v>2477</v>
      </c>
    </row>
    <row r="448" spans="1:2" x14ac:dyDescent="0.2">
      <c r="A448" s="16" t="s">
        <v>681</v>
      </c>
      <c r="B448" s="16" t="s">
        <v>2346</v>
      </c>
    </row>
    <row r="449" spans="1:2" x14ac:dyDescent="0.2">
      <c r="A449" s="16" t="s">
        <v>682</v>
      </c>
      <c r="B449" s="16" t="s">
        <v>2360</v>
      </c>
    </row>
    <row r="450" spans="1:2" x14ac:dyDescent="0.2">
      <c r="A450" s="16" t="s">
        <v>683</v>
      </c>
      <c r="B450" s="16" t="s">
        <v>2515</v>
      </c>
    </row>
    <row r="451" spans="1:2" x14ac:dyDescent="0.2">
      <c r="A451" s="16" t="s">
        <v>684</v>
      </c>
      <c r="B451" s="16" t="s">
        <v>2415</v>
      </c>
    </row>
    <row r="452" spans="1:2" x14ac:dyDescent="0.2">
      <c r="A452" s="16" t="s">
        <v>685</v>
      </c>
      <c r="B452" s="16" t="s">
        <v>2381</v>
      </c>
    </row>
    <row r="453" spans="1:2" x14ac:dyDescent="0.2">
      <c r="A453" s="16" t="s">
        <v>686</v>
      </c>
      <c r="B453" s="16" t="s">
        <v>2501</v>
      </c>
    </row>
    <row r="454" spans="1:2" x14ac:dyDescent="0.2">
      <c r="A454" s="16" t="s">
        <v>687</v>
      </c>
      <c r="B454" s="16" t="s">
        <v>2503</v>
      </c>
    </row>
    <row r="455" spans="1:2" x14ac:dyDescent="0.2">
      <c r="A455" s="16" t="s">
        <v>688</v>
      </c>
      <c r="B455" s="16" t="s">
        <v>2410</v>
      </c>
    </row>
    <row r="456" spans="1:2" x14ac:dyDescent="0.2">
      <c r="A456" s="16" t="s">
        <v>689</v>
      </c>
      <c r="B456" s="16" t="s">
        <v>2382</v>
      </c>
    </row>
    <row r="457" spans="1:2" x14ac:dyDescent="0.2">
      <c r="A457" s="16" t="s">
        <v>690</v>
      </c>
      <c r="B457" s="16" t="s">
        <v>2460</v>
      </c>
    </row>
    <row r="458" spans="1:2" x14ac:dyDescent="0.2">
      <c r="A458" s="16" t="s">
        <v>691</v>
      </c>
      <c r="B458" s="16" t="s">
        <v>2512</v>
      </c>
    </row>
    <row r="459" spans="1:2" x14ac:dyDescent="0.2">
      <c r="A459" s="16" t="s">
        <v>692</v>
      </c>
      <c r="B459" s="16" t="s">
        <v>2498</v>
      </c>
    </row>
    <row r="460" spans="1:2" x14ac:dyDescent="0.2">
      <c r="A460" s="16" t="s">
        <v>693</v>
      </c>
      <c r="B460" s="16" t="s">
        <v>2471</v>
      </c>
    </row>
    <row r="461" spans="1:2" x14ac:dyDescent="0.2">
      <c r="A461" s="16" t="s">
        <v>694</v>
      </c>
      <c r="B461" s="16" t="s">
        <v>2383</v>
      </c>
    </row>
    <row r="462" spans="1:2" x14ac:dyDescent="0.2">
      <c r="A462" s="16" t="s">
        <v>695</v>
      </c>
      <c r="B462" s="16" t="s">
        <v>2391</v>
      </c>
    </row>
    <row r="463" spans="1:2" x14ac:dyDescent="0.2">
      <c r="A463" s="16" t="s">
        <v>696</v>
      </c>
      <c r="B463" s="16" t="s">
        <v>2404</v>
      </c>
    </row>
    <row r="464" spans="1:2" x14ac:dyDescent="0.2">
      <c r="A464" s="16" t="s">
        <v>697</v>
      </c>
      <c r="B464" s="16" t="s">
        <v>2488</v>
      </c>
    </row>
    <row r="465" spans="1:2" x14ac:dyDescent="0.2">
      <c r="A465" s="16" t="s">
        <v>698</v>
      </c>
      <c r="B465" s="16" t="s">
        <v>2361</v>
      </c>
    </row>
    <row r="466" spans="1:2" x14ac:dyDescent="0.2">
      <c r="A466" s="16" t="s">
        <v>699</v>
      </c>
      <c r="B466" s="16" t="s">
        <v>2468</v>
      </c>
    </row>
    <row r="467" spans="1:2" x14ac:dyDescent="0.2">
      <c r="A467" s="16" t="s">
        <v>700</v>
      </c>
      <c r="B467" s="16" t="s">
        <v>2507</v>
      </c>
    </row>
    <row r="468" spans="1:2" x14ac:dyDescent="0.2">
      <c r="A468" s="16" t="s">
        <v>701</v>
      </c>
      <c r="B468" s="16" t="s">
        <v>2481</v>
      </c>
    </row>
    <row r="469" spans="1:2" x14ac:dyDescent="0.2">
      <c r="A469" s="16" t="s">
        <v>702</v>
      </c>
      <c r="B469" s="16" t="s">
        <v>2397</v>
      </c>
    </row>
    <row r="470" spans="1:2" x14ac:dyDescent="0.2">
      <c r="A470" s="16" t="s">
        <v>703</v>
      </c>
      <c r="B470" s="16" t="s">
        <v>2518</v>
      </c>
    </row>
    <row r="471" spans="1:2" x14ac:dyDescent="0.2">
      <c r="A471" s="16" t="s">
        <v>704</v>
      </c>
      <c r="B471" s="16" t="s">
        <v>2399</v>
      </c>
    </row>
    <row r="472" spans="1:2" x14ac:dyDescent="0.2">
      <c r="A472" s="16" t="s">
        <v>705</v>
      </c>
      <c r="B472" s="16" t="s">
        <v>2465</v>
      </c>
    </row>
    <row r="473" spans="1:2" x14ac:dyDescent="0.2">
      <c r="A473" s="16" t="s">
        <v>706</v>
      </c>
      <c r="B473" s="16" t="s">
        <v>2494</v>
      </c>
    </row>
    <row r="474" spans="1:2" x14ac:dyDescent="0.2">
      <c r="A474" s="16" t="s">
        <v>707</v>
      </c>
      <c r="B474" s="16" t="s">
        <v>2474</v>
      </c>
    </row>
    <row r="475" spans="1:2" x14ac:dyDescent="0.2">
      <c r="A475" s="16" t="s">
        <v>708</v>
      </c>
      <c r="B475" s="16" t="s">
        <v>2466</v>
      </c>
    </row>
    <row r="476" spans="1:2" x14ac:dyDescent="0.2">
      <c r="A476" s="16" t="s">
        <v>709</v>
      </c>
      <c r="B476" s="16" t="s">
        <v>2362</v>
      </c>
    </row>
    <row r="477" spans="1:2" x14ac:dyDescent="0.2">
      <c r="A477" s="16" t="s">
        <v>710</v>
      </c>
      <c r="B477" s="16" t="s">
        <v>2380</v>
      </c>
    </row>
    <row r="478" spans="1:2" x14ac:dyDescent="0.2">
      <c r="A478" s="16" t="s">
        <v>711</v>
      </c>
      <c r="B478" s="16" t="s">
        <v>2427</v>
      </c>
    </row>
    <row r="479" spans="1:2" x14ac:dyDescent="0.2">
      <c r="A479" s="16" t="s">
        <v>712</v>
      </c>
      <c r="B479" s="16" t="s">
        <v>2601</v>
      </c>
    </row>
    <row r="480" spans="1:2" x14ac:dyDescent="0.2">
      <c r="A480" s="16" t="s">
        <v>713</v>
      </c>
      <c r="B480" s="16" t="s">
        <v>2363</v>
      </c>
    </row>
    <row r="481" spans="1:2" x14ac:dyDescent="0.2">
      <c r="A481" s="16" t="s">
        <v>714</v>
      </c>
      <c r="B481" s="16" t="s">
        <v>2479</v>
      </c>
    </row>
    <row r="482" spans="1:2" x14ac:dyDescent="0.2">
      <c r="A482" s="16" t="s">
        <v>715</v>
      </c>
      <c r="B482" s="16" t="s">
        <v>2440</v>
      </c>
    </row>
    <row r="483" spans="1:2" x14ac:dyDescent="0.2">
      <c r="A483" s="16" t="s">
        <v>716</v>
      </c>
      <c r="B483" s="16" t="s">
        <v>2489</v>
      </c>
    </row>
    <row r="484" spans="1:2" x14ac:dyDescent="0.2">
      <c r="A484" s="16" t="s">
        <v>717</v>
      </c>
      <c r="B484" s="16" t="s">
        <v>2417</v>
      </c>
    </row>
    <row r="485" spans="1:2" x14ac:dyDescent="0.2">
      <c r="A485" s="16" t="s">
        <v>718</v>
      </c>
      <c r="B485" s="16" t="s">
        <v>2495</v>
      </c>
    </row>
    <row r="486" spans="1:2" x14ac:dyDescent="0.2">
      <c r="A486" s="16" t="s">
        <v>719</v>
      </c>
      <c r="B486" s="16" t="s">
        <v>2407</v>
      </c>
    </row>
    <row r="487" spans="1:2" x14ac:dyDescent="0.2">
      <c r="A487" s="16" t="s">
        <v>720</v>
      </c>
      <c r="B487" s="16" t="s">
        <v>2384</v>
      </c>
    </row>
    <row r="488" spans="1:2" x14ac:dyDescent="0.2">
      <c r="A488" s="16" t="s">
        <v>721</v>
      </c>
      <c r="B488" s="16" t="s">
        <v>2483</v>
      </c>
    </row>
    <row r="489" spans="1:2" x14ac:dyDescent="0.2">
      <c r="A489" s="16" t="s">
        <v>722</v>
      </c>
      <c r="B489" s="16" t="s">
        <v>2364</v>
      </c>
    </row>
    <row r="490" spans="1:2" x14ac:dyDescent="0.2">
      <c r="A490" s="16" t="s">
        <v>723</v>
      </c>
      <c r="B490" s="16" t="s">
        <v>2458</v>
      </c>
    </row>
    <row r="491" spans="1:2" x14ac:dyDescent="0.2">
      <c r="A491" s="16" t="s">
        <v>724</v>
      </c>
      <c r="B491" s="16" t="s">
        <v>2330</v>
      </c>
    </row>
    <row r="492" spans="1:2" x14ac:dyDescent="0.2">
      <c r="A492" s="16" t="s">
        <v>725</v>
      </c>
      <c r="B492" s="16" t="s">
        <v>2331</v>
      </c>
    </row>
    <row r="493" spans="1:2" x14ac:dyDescent="0.2">
      <c r="A493" s="16" t="s">
        <v>726</v>
      </c>
      <c r="B493" s="16" t="s">
        <v>2444</v>
      </c>
    </row>
    <row r="494" spans="1:2" x14ac:dyDescent="0.2">
      <c r="A494" s="16" t="s">
        <v>727</v>
      </c>
      <c r="B494" s="16" t="s">
        <v>2365</v>
      </c>
    </row>
    <row r="495" spans="1:2" x14ac:dyDescent="0.2">
      <c r="A495" s="16" t="s">
        <v>728</v>
      </c>
      <c r="B495" s="16" t="s">
        <v>2146</v>
      </c>
    </row>
    <row r="496" spans="1:2" x14ac:dyDescent="0.2">
      <c r="A496" s="16" t="s">
        <v>729</v>
      </c>
      <c r="B496" s="16" t="s">
        <v>2385</v>
      </c>
    </row>
    <row r="497" spans="1:2" x14ac:dyDescent="0.2">
      <c r="A497" s="16" t="s">
        <v>730</v>
      </c>
      <c r="B497" s="16" t="s">
        <v>2332</v>
      </c>
    </row>
    <row r="498" spans="1:2" x14ac:dyDescent="0.2">
      <c r="A498" s="16" t="s">
        <v>731</v>
      </c>
      <c r="B498" s="16" t="s">
        <v>2446</v>
      </c>
    </row>
    <row r="499" spans="1:2" x14ac:dyDescent="0.2">
      <c r="A499" s="16" t="s">
        <v>732</v>
      </c>
      <c r="B499" s="16" t="s">
        <v>2437</v>
      </c>
    </row>
    <row r="500" spans="1:2" x14ac:dyDescent="0.2">
      <c r="A500" s="16" t="s">
        <v>733</v>
      </c>
      <c r="B500" s="16" t="s">
        <v>2366</v>
      </c>
    </row>
    <row r="501" spans="1:2" x14ac:dyDescent="0.2">
      <c r="A501" s="16" t="s">
        <v>734</v>
      </c>
      <c r="B501" s="16" t="s">
        <v>2392</v>
      </c>
    </row>
    <row r="502" spans="1:2" x14ac:dyDescent="0.2">
      <c r="A502" s="16" t="s">
        <v>735</v>
      </c>
      <c r="B502" s="16" t="s">
        <v>2336</v>
      </c>
    </row>
    <row r="503" spans="1:2" x14ac:dyDescent="0.2">
      <c r="A503" s="16" t="s">
        <v>736</v>
      </c>
      <c r="B503" s="16" t="s">
        <v>2367</v>
      </c>
    </row>
    <row r="504" spans="1:2" x14ac:dyDescent="0.2">
      <c r="A504" s="16" t="s">
        <v>737</v>
      </c>
      <c r="B504" s="16" t="s">
        <v>2402</v>
      </c>
    </row>
    <row r="505" spans="1:2" x14ac:dyDescent="0.2">
      <c r="A505" s="16" t="s">
        <v>738</v>
      </c>
      <c r="B505" s="16" t="s">
        <v>2403</v>
      </c>
    </row>
    <row r="506" spans="1:2" x14ac:dyDescent="0.2">
      <c r="A506" s="16" t="s">
        <v>739</v>
      </c>
      <c r="B506" s="16" t="s">
        <v>2467</v>
      </c>
    </row>
    <row r="507" spans="1:2" x14ac:dyDescent="0.2">
      <c r="A507" s="16" t="s">
        <v>740</v>
      </c>
      <c r="B507" s="16" t="s">
        <v>2423</v>
      </c>
    </row>
    <row r="508" spans="1:2" x14ac:dyDescent="0.2">
      <c r="A508" s="16" t="s">
        <v>741</v>
      </c>
      <c r="B508" s="16" t="s">
        <v>2414</v>
      </c>
    </row>
    <row r="509" spans="1:2" x14ac:dyDescent="0.2">
      <c r="A509" s="16" t="s">
        <v>742</v>
      </c>
      <c r="B509" s="16" t="s">
        <v>2368</v>
      </c>
    </row>
    <row r="510" spans="1:2" x14ac:dyDescent="0.2">
      <c r="A510" s="16" t="s">
        <v>743</v>
      </c>
      <c r="B510" s="16" t="s">
        <v>2395</v>
      </c>
    </row>
    <row r="511" spans="1:2" x14ac:dyDescent="0.2">
      <c r="A511" s="16" t="s">
        <v>744</v>
      </c>
      <c r="B511" s="16" t="s">
        <v>2369</v>
      </c>
    </row>
    <row r="512" spans="1:2" x14ac:dyDescent="0.2">
      <c r="A512" s="16" t="s">
        <v>745</v>
      </c>
      <c r="B512" s="16" t="s">
        <v>2490</v>
      </c>
    </row>
    <row r="513" spans="1:2" x14ac:dyDescent="0.2">
      <c r="A513" s="16" t="s">
        <v>746</v>
      </c>
      <c r="B513" s="16" t="s">
        <v>2324</v>
      </c>
    </row>
    <row r="514" spans="1:2" x14ac:dyDescent="0.2">
      <c r="A514" s="16" t="s">
        <v>747</v>
      </c>
      <c r="B514" s="16" t="s">
        <v>2325</v>
      </c>
    </row>
    <row r="515" spans="1:2" x14ac:dyDescent="0.2">
      <c r="A515" s="16" t="s">
        <v>748</v>
      </c>
      <c r="B515" s="16" t="s">
        <v>2335</v>
      </c>
    </row>
    <row r="516" spans="1:2" x14ac:dyDescent="0.2">
      <c r="A516" s="16" t="s">
        <v>749</v>
      </c>
      <c r="B516" s="16" t="s">
        <v>2441</v>
      </c>
    </row>
    <row r="517" spans="1:2" x14ac:dyDescent="0.2">
      <c r="A517" s="16" t="s">
        <v>750</v>
      </c>
      <c r="B517" s="16" t="s">
        <v>2436</v>
      </c>
    </row>
    <row r="518" spans="1:2" x14ac:dyDescent="0.2">
      <c r="A518" s="16" t="s">
        <v>751</v>
      </c>
      <c r="B518" s="16" t="s">
        <v>2447</v>
      </c>
    </row>
    <row r="519" spans="1:2" x14ac:dyDescent="0.2">
      <c r="A519" s="16" t="s">
        <v>752</v>
      </c>
      <c r="B519" s="16" t="s">
        <v>2429</v>
      </c>
    </row>
    <row r="520" spans="1:2" x14ac:dyDescent="0.2">
      <c r="A520" s="16" t="s">
        <v>753</v>
      </c>
      <c r="B520" s="16" t="s">
        <v>2433</v>
      </c>
    </row>
    <row r="521" spans="1:2" x14ac:dyDescent="0.2">
      <c r="A521" s="16" t="s">
        <v>754</v>
      </c>
      <c r="B521" s="16" t="s">
        <v>2370</v>
      </c>
    </row>
    <row r="522" spans="1:2" x14ac:dyDescent="0.2">
      <c r="A522" s="16" t="s">
        <v>755</v>
      </c>
      <c r="B522" s="16" t="s">
        <v>2393</v>
      </c>
    </row>
    <row r="523" spans="1:2" x14ac:dyDescent="0.2">
      <c r="A523" s="16" t="s">
        <v>756</v>
      </c>
      <c r="B523" s="16" t="s">
        <v>2442</v>
      </c>
    </row>
    <row r="524" spans="1:2" x14ac:dyDescent="0.2">
      <c r="A524" s="16" t="s">
        <v>757</v>
      </c>
      <c r="B524" s="16" t="s">
        <v>2482</v>
      </c>
    </row>
    <row r="525" spans="1:2" x14ac:dyDescent="0.2">
      <c r="A525" s="16" t="s">
        <v>758</v>
      </c>
      <c r="B525" s="16" t="s">
        <v>2472</v>
      </c>
    </row>
    <row r="526" spans="1:2" x14ac:dyDescent="0.2">
      <c r="A526" s="16" t="s">
        <v>759</v>
      </c>
      <c r="B526" s="16" t="s">
        <v>2386</v>
      </c>
    </row>
    <row r="527" spans="1:2" x14ac:dyDescent="0.2">
      <c r="A527" s="16" t="s">
        <v>760</v>
      </c>
      <c r="B527" s="16" t="s">
        <v>2387</v>
      </c>
    </row>
    <row r="528" spans="1:2" x14ac:dyDescent="0.2">
      <c r="A528" s="16" t="s">
        <v>761</v>
      </c>
      <c r="B528" s="16" t="s">
        <v>2448</v>
      </c>
    </row>
    <row r="529" spans="1:2" x14ac:dyDescent="0.2">
      <c r="A529" s="16" t="s">
        <v>762</v>
      </c>
      <c r="B529" s="16" t="s">
        <v>2351</v>
      </c>
    </row>
    <row r="530" spans="1:2" x14ac:dyDescent="0.2">
      <c r="A530" s="16" t="s">
        <v>763</v>
      </c>
      <c r="B530" s="16" t="s">
        <v>2411</v>
      </c>
    </row>
    <row r="531" spans="1:2" x14ac:dyDescent="0.2">
      <c r="A531" s="16" t="s">
        <v>764</v>
      </c>
      <c r="B531" s="16" t="s">
        <v>2147</v>
      </c>
    </row>
    <row r="532" spans="1:2" x14ac:dyDescent="0.2">
      <c r="A532" s="16" t="s">
        <v>765</v>
      </c>
      <c r="B532" s="16" t="s">
        <v>2352</v>
      </c>
    </row>
    <row r="533" spans="1:2" x14ac:dyDescent="0.2">
      <c r="A533" s="16" t="s">
        <v>766</v>
      </c>
      <c r="B533" s="16" t="s">
        <v>2326</v>
      </c>
    </row>
    <row r="534" spans="1:2" x14ac:dyDescent="0.2">
      <c r="A534" s="16" t="s">
        <v>767</v>
      </c>
      <c r="B534" s="16" t="s">
        <v>2422</v>
      </c>
    </row>
    <row r="535" spans="1:2" x14ac:dyDescent="0.2">
      <c r="A535" s="16" t="s">
        <v>768</v>
      </c>
      <c r="B535" s="16" t="s">
        <v>2511</v>
      </c>
    </row>
    <row r="536" spans="1:2" x14ac:dyDescent="0.2">
      <c r="A536" s="16" t="s">
        <v>769</v>
      </c>
      <c r="B536" s="16" t="s">
        <v>2418</v>
      </c>
    </row>
    <row r="537" spans="1:2" x14ac:dyDescent="0.2">
      <c r="A537" s="16" t="s">
        <v>770</v>
      </c>
      <c r="B537" s="16" t="s">
        <v>2371</v>
      </c>
    </row>
    <row r="538" spans="1:2" x14ac:dyDescent="0.2">
      <c r="A538" s="16" t="s">
        <v>771</v>
      </c>
      <c r="B538" s="16" t="s">
        <v>2431</v>
      </c>
    </row>
    <row r="539" spans="1:2" x14ac:dyDescent="0.2">
      <c r="A539" s="16" t="s">
        <v>772</v>
      </c>
      <c r="B539" s="16" t="s">
        <v>2347</v>
      </c>
    </row>
    <row r="540" spans="1:2" x14ac:dyDescent="0.2">
      <c r="A540" s="16" t="s">
        <v>773</v>
      </c>
      <c r="B540" s="16" t="s">
        <v>2148</v>
      </c>
    </row>
    <row r="541" spans="1:2" x14ac:dyDescent="0.2">
      <c r="A541" s="16" t="s">
        <v>774</v>
      </c>
      <c r="B541" s="16" t="s">
        <v>2419</v>
      </c>
    </row>
    <row r="542" spans="1:2" x14ac:dyDescent="0.2">
      <c r="A542" s="16" t="s">
        <v>775</v>
      </c>
      <c r="B542" s="16" t="s">
        <v>2413</v>
      </c>
    </row>
    <row r="543" spans="1:2" x14ac:dyDescent="0.2">
      <c r="A543" s="16" t="s">
        <v>776</v>
      </c>
      <c r="B543" s="16" t="s">
        <v>2144</v>
      </c>
    </row>
    <row r="544" spans="1:2" x14ac:dyDescent="0.2">
      <c r="A544" s="16" t="s">
        <v>777</v>
      </c>
      <c r="B544" s="16" t="s">
        <v>2513</v>
      </c>
    </row>
    <row r="545" spans="1:2" x14ac:dyDescent="0.2">
      <c r="A545" s="16" t="s">
        <v>778</v>
      </c>
      <c r="B545" s="16" t="s">
        <v>2149</v>
      </c>
    </row>
    <row r="546" spans="1:2" x14ac:dyDescent="0.2">
      <c r="A546" s="16" t="s">
        <v>779</v>
      </c>
      <c r="B546" s="16" t="s">
        <v>2372</v>
      </c>
    </row>
    <row r="547" spans="1:2" x14ac:dyDescent="0.2">
      <c r="A547" s="16" t="s">
        <v>780</v>
      </c>
      <c r="B547" s="16" t="s">
        <v>2604</v>
      </c>
    </row>
    <row r="548" spans="1:2" x14ac:dyDescent="0.2">
      <c r="A548" s="16" t="s">
        <v>781</v>
      </c>
      <c r="B548" s="16" t="s">
        <v>2398</v>
      </c>
    </row>
    <row r="549" spans="1:2" x14ac:dyDescent="0.2">
      <c r="A549" s="16" t="s">
        <v>782</v>
      </c>
      <c r="B549" s="16" t="s">
        <v>2469</v>
      </c>
    </row>
    <row r="550" spans="1:2" x14ac:dyDescent="0.2">
      <c r="A550" s="16" t="s">
        <v>783</v>
      </c>
      <c r="B550" s="16" t="s">
        <v>2388</v>
      </c>
    </row>
    <row r="551" spans="1:2" x14ac:dyDescent="0.2">
      <c r="A551" s="16" t="s">
        <v>784</v>
      </c>
      <c r="B551" s="16" t="s">
        <v>2428</v>
      </c>
    </row>
    <row r="552" spans="1:2" x14ac:dyDescent="0.2">
      <c r="A552" s="16" t="s">
        <v>785</v>
      </c>
      <c r="B552" s="16" t="s">
        <v>2470</v>
      </c>
    </row>
    <row r="553" spans="1:2" x14ac:dyDescent="0.2">
      <c r="A553" s="16" t="s">
        <v>786</v>
      </c>
      <c r="B553" s="16" t="s">
        <v>2514</v>
      </c>
    </row>
    <row r="554" spans="1:2" x14ac:dyDescent="0.2">
      <c r="A554" s="16" t="s">
        <v>787</v>
      </c>
      <c r="B554" s="16" t="s">
        <v>2504</v>
      </c>
    </row>
    <row r="555" spans="1:2" x14ac:dyDescent="0.2">
      <c r="A555" s="16" t="s">
        <v>788</v>
      </c>
      <c r="B555" s="16" t="s">
        <v>2373</v>
      </c>
    </row>
    <row r="556" spans="1:2" x14ac:dyDescent="0.2">
      <c r="A556" s="16" t="s">
        <v>789</v>
      </c>
      <c r="B556" s="16" t="s">
        <v>2150</v>
      </c>
    </row>
    <row r="557" spans="1:2" x14ac:dyDescent="0.2">
      <c r="A557" s="16" t="s">
        <v>790</v>
      </c>
      <c r="B557" s="16" t="s">
        <v>2394</v>
      </c>
    </row>
    <row r="558" spans="1:2" x14ac:dyDescent="0.2">
      <c r="A558" s="16" t="s">
        <v>791</v>
      </c>
      <c r="B558" s="16" t="s">
        <v>2438</v>
      </c>
    </row>
    <row r="559" spans="1:2" x14ac:dyDescent="0.2">
      <c r="A559" s="16" t="s">
        <v>792</v>
      </c>
      <c r="B559" s="16" t="s">
        <v>2348</v>
      </c>
    </row>
    <row r="560" spans="1:2" x14ac:dyDescent="0.2">
      <c r="A560" s="16" t="s">
        <v>793</v>
      </c>
      <c r="B560" s="16" t="s">
        <v>2491</v>
      </c>
    </row>
    <row r="561" spans="1:2" x14ac:dyDescent="0.2">
      <c r="A561" s="16" t="s">
        <v>794</v>
      </c>
      <c r="B561" s="16" t="s">
        <v>2569</v>
      </c>
    </row>
    <row r="562" spans="1:2" x14ac:dyDescent="0.2">
      <c r="A562" s="16" t="s">
        <v>795</v>
      </c>
      <c r="B562" s="16" t="s">
        <v>2556</v>
      </c>
    </row>
    <row r="563" spans="1:2" x14ac:dyDescent="0.2">
      <c r="A563" s="16" t="s">
        <v>796</v>
      </c>
      <c r="B563" s="16" t="s">
        <v>2562</v>
      </c>
    </row>
    <row r="564" spans="1:2" x14ac:dyDescent="0.2">
      <c r="A564" s="16" t="s">
        <v>797</v>
      </c>
      <c r="B564" s="16" t="s">
        <v>2557</v>
      </c>
    </row>
    <row r="565" spans="1:2" x14ac:dyDescent="0.2">
      <c r="A565" s="16" t="s">
        <v>798</v>
      </c>
      <c r="B565" s="16" t="s">
        <v>2560</v>
      </c>
    </row>
    <row r="566" spans="1:2" x14ac:dyDescent="0.2">
      <c r="A566" s="16" t="s">
        <v>799</v>
      </c>
      <c r="B566" s="16" t="s">
        <v>2570</v>
      </c>
    </row>
    <row r="567" spans="1:2" x14ac:dyDescent="0.2">
      <c r="A567" s="16" t="s">
        <v>800</v>
      </c>
      <c r="B567" s="16" t="s">
        <v>2579</v>
      </c>
    </row>
    <row r="568" spans="1:2" x14ac:dyDescent="0.2">
      <c r="A568" s="16" t="s">
        <v>801</v>
      </c>
      <c r="B568" s="16" t="s">
        <v>2581</v>
      </c>
    </row>
    <row r="569" spans="1:2" x14ac:dyDescent="0.2">
      <c r="A569" s="16" t="s">
        <v>802</v>
      </c>
      <c r="B569" s="16" t="s">
        <v>2572</v>
      </c>
    </row>
    <row r="570" spans="1:2" x14ac:dyDescent="0.2">
      <c r="A570" s="16" t="s">
        <v>803</v>
      </c>
      <c r="B570" s="16" t="s">
        <v>2580</v>
      </c>
    </row>
    <row r="571" spans="1:2" x14ac:dyDescent="0.2">
      <c r="A571" s="16" t="s">
        <v>804</v>
      </c>
      <c r="B571" s="16" t="s">
        <v>2568</v>
      </c>
    </row>
    <row r="572" spans="1:2" x14ac:dyDescent="0.2">
      <c r="A572" s="16" t="s">
        <v>805</v>
      </c>
      <c r="B572" s="16" t="s">
        <v>2554</v>
      </c>
    </row>
    <row r="573" spans="1:2" x14ac:dyDescent="0.2">
      <c r="A573" s="16" t="s">
        <v>806</v>
      </c>
      <c r="B573" s="16" t="s">
        <v>2563</v>
      </c>
    </row>
    <row r="574" spans="1:2" x14ac:dyDescent="0.2">
      <c r="A574" s="16" t="s">
        <v>807</v>
      </c>
      <c r="B574" s="16" t="s">
        <v>2566</v>
      </c>
    </row>
    <row r="575" spans="1:2" x14ac:dyDescent="0.2">
      <c r="A575" s="16" t="s">
        <v>808</v>
      </c>
      <c r="B575" s="16" t="s">
        <v>2558</v>
      </c>
    </row>
    <row r="576" spans="1:2" x14ac:dyDescent="0.2">
      <c r="A576" s="16" t="s">
        <v>809</v>
      </c>
      <c r="B576" s="16" t="s">
        <v>2565</v>
      </c>
    </row>
    <row r="577" spans="1:2" x14ac:dyDescent="0.2">
      <c r="A577" s="16" t="s">
        <v>810</v>
      </c>
      <c r="B577" s="16" t="s">
        <v>2571</v>
      </c>
    </row>
    <row r="578" spans="1:2" x14ac:dyDescent="0.2">
      <c r="A578" s="16" t="s">
        <v>811</v>
      </c>
      <c r="B578" s="16" t="s">
        <v>2564</v>
      </c>
    </row>
    <row r="579" spans="1:2" x14ac:dyDescent="0.2">
      <c r="A579" s="16" t="s">
        <v>812</v>
      </c>
      <c r="B579" s="16" t="s">
        <v>2582</v>
      </c>
    </row>
    <row r="580" spans="1:2" x14ac:dyDescent="0.2">
      <c r="A580" s="16" t="s">
        <v>813</v>
      </c>
      <c r="B580" s="16" t="s">
        <v>2555</v>
      </c>
    </row>
    <row r="581" spans="1:2" x14ac:dyDescent="0.2">
      <c r="A581" s="16" t="s">
        <v>814</v>
      </c>
      <c r="B581" s="16" t="s">
        <v>2559</v>
      </c>
    </row>
    <row r="582" spans="1:2" x14ac:dyDescent="0.2">
      <c r="A582" s="16" t="s">
        <v>815</v>
      </c>
      <c r="B582" s="16" t="s">
        <v>2535</v>
      </c>
    </row>
    <row r="583" spans="1:2" x14ac:dyDescent="0.2">
      <c r="A583" s="16" t="s">
        <v>816</v>
      </c>
      <c r="B583" s="16" t="s">
        <v>2542</v>
      </c>
    </row>
    <row r="584" spans="1:2" x14ac:dyDescent="0.2">
      <c r="A584" s="16" t="s">
        <v>817</v>
      </c>
      <c r="B584" s="16" t="s">
        <v>2543</v>
      </c>
    </row>
    <row r="585" spans="1:2" x14ac:dyDescent="0.2">
      <c r="A585" s="16" t="s">
        <v>818</v>
      </c>
      <c r="B585" s="16" t="s">
        <v>2544</v>
      </c>
    </row>
    <row r="586" spans="1:2" x14ac:dyDescent="0.2">
      <c r="A586" s="16" t="s">
        <v>819</v>
      </c>
      <c r="B586" s="16" t="s">
        <v>2545</v>
      </c>
    </row>
    <row r="587" spans="1:2" x14ac:dyDescent="0.2">
      <c r="A587" s="16" t="s">
        <v>820</v>
      </c>
      <c r="B587" s="16" t="s">
        <v>2546</v>
      </c>
    </row>
    <row r="588" spans="1:2" x14ac:dyDescent="0.2">
      <c r="A588" s="16" t="s">
        <v>821</v>
      </c>
      <c r="B588" s="16" t="s">
        <v>2547</v>
      </c>
    </row>
    <row r="589" spans="1:2" x14ac:dyDescent="0.2">
      <c r="A589" s="16" t="s">
        <v>822</v>
      </c>
      <c r="B589" s="16" t="s">
        <v>2548</v>
      </c>
    </row>
    <row r="590" spans="1:2" x14ac:dyDescent="0.2">
      <c r="A590" s="16" t="s">
        <v>823</v>
      </c>
      <c r="B590" s="16" t="s">
        <v>2536</v>
      </c>
    </row>
    <row r="591" spans="1:2" x14ac:dyDescent="0.2">
      <c r="A591" s="16" t="s">
        <v>824</v>
      </c>
      <c r="B591" s="16" t="s">
        <v>2561</v>
      </c>
    </row>
    <row r="592" spans="1:2" x14ac:dyDescent="0.2">
      <c r="A592" s="16" t="s">
        <v>825</v>
      </c>
      <c r="B592" s="16" t="s">
        <v>2549</v>
      </c>
    </row>
    <row r="593" spans="1:2" x14ac:dyDescent="0.2">
      <c r="A593" s="16" t="s">
        <v>826</v>
      </c>
      <c r="B593" s="16" t="s">
        <v>2550</v>
      </c>
    </row>
    <row r="594" spans="1:2" x14ac:dyDescent="0.2">
      <c r="A594" s="16" t="s">
        <v>827</v>
      </c>
      <c r="B594" s="16" t="s">
        <v>2551</v>
      </c>
    </row>
    <row r="595" spans="1:2" x14ac:dyDescent="0.2">
      <c r="A595" s="16" t="s">
        <v>828</v>
      </c>
      <c r="B595" s="16" t="s">
        <v>2552</v>
      </c>
    </row>
    <row r="596" spans="1:2" x14ac:dyDescent="0.2">
      <c r="A596" s="16" t="s">
        <v>829</v>
      </c>
      <c r="B596" s="16" t="s">
        <v>2553</v>
      </c>
    </row>
    <row r="597" spans="1:2" x14ac:dyDescent="0.2">
      <c r="A597" s="16" t="s">
        <v>830</v>
      </c>
      <c r="B597" s="16" t="s">
        <v>2537</v>
      </c>
    </row>
    <row r="598" spans="1:2" x14ac:dyDescent="0.2">
      <c r="A598" s="16" t="s">
        <v>831</v>
      </c>
      <c r="B598" s="16" t="s">
        <v>2538</v>
      </c>
    </row>
    <row r="599" spans="1:2" x14ac:dyDescent="0.2">
      <c r="A599" s="16" t="s">
        <v>832</v>
      </c>
      <c r="B599" s="16" t="s">
        <v>2539</v>
      </c>
    </row>
    <row r="600" spans="1:2" x14ac:dyDescent="0.2">
      <c r="A600" s="16" t="s">
        <v>833</v>
      </c>
      <c r="B600" s="16" t="s">
        <v>2540</v>
      </c>
    </row>
    <row r="601" spans="1:2" x14ac:dyDescent="0.2">
      <c r="A601" s="16" t="s">
        <v>834</v>
      </c>
      <c r="B601" s="16" t="s">
        <v>2541</v>
      </c>
    </row>
    <row r="602" spans="1:2" x14ac:dyDescent="0.2">
      <c r="A602" s="16" t="s">
        <v>835</v>
      </c>
      <c r="B602" s="16" t="s">
        <v>2155</v>
      </c>
    </row>
    <row r="603" spans="1:2" x14ac:dyDescent="0.2">
      <c r="A603" s="16" t="s">
        <v>836</v>
      </c>
      <c r="B603" s="16" t="s">
        <v>2451</v>
      </c>
    </row>
    <row r="604" spans="1:2" x14ac:dyDescent="0.2">
      <c r="A604" s="16" t="s">
        <v>837</v>
      </c>
      <c r="B604" s="16" t="s">
        <v>2452</v>
      </c>
    </row>
    <row r="605" spans="1:2" x14ac:dyDescent="0.2">
      <c r="A605" s="16" t="s">
        <v>838</v>
      </c>
      <c r="B605" s="16" t="s">
        <v>2463</v>
      </c>
    </row>
    <row r="606" spans="1:2" x14ac:dyDescent="0.2">
      <c r="A606" s="16" t="s">
        <v>839</v>
      </c>
      <c r="B606" s="16" t="s">
        <v>2124</v>
      </c>
    </row>
    <row r="607" spans="1:2" x14ac:dyDescent="0.2">
      <c r="A607" s="16" t="s">
        <v>840</v>
      </c>
      <c r="B607" s="16" t="s">
        <v>2152</v>
      </c>
    </row>
    <row r="608" spans="1:2" x14ac:dyDescent="0.2">
      <c r="A608" s="16" t="s">
        <v>841</v>
      </c>
      <c r="B608" s="16" t="s">
        <v>2453</v>
      </c>
    </row>
    <row r="609" spans="1:2" x14ac:dyDescent="0.2">
      <c r="A609" s="16" t="s">
        <v>842</v>
      </c>
      <c r="B609" s="16" t="s">
        <v>2125</v>
      </c>
    </row>
    <row r="610" spans="1:2" x14ac:dyDescent="0.2">
      <c r="A610" s="16" t="s">
        <v>843</v>
      </c>
      <c r="B610" s="16" t="s">
        <v>2159</v>
      </c>
    </row>
    <row r="611" spans="1:2" x14ac:dyDescent="0.2">
      <c r="A611" s="16" t="s">
        <v>844</v>
      </c>
      <c r="B611" s="16" t="s">
        <v>2142</v>
      </c>
    </row>
    <row r="612" spans="1:2" x14ac:dyDescent="0.2">
      <c r="A612" s="16" t="s">
        <v>845</v>
      </c>
      <c r="B612" s="16" t="s">
        <v>2165</v>
      </c>
    </row>
    <row r="613" spans="1:2" x14ac:dyDescent="0.2">
      <c r="A613" s="16" t="s">
        <v>846</v>
      </c>
      <c r="B613" s="16" t="s">
        <v>2166</v>
      </c>
    </row>
    <row r="614" spans="1:2" x14ac:dyDescent="0.2">
      <c r="A614" s="16" t="s">
        <v>847</v>
      </c>
      <c r="B614" s="16" t="s">
        <v>2153</v>
      </c>
    </row>
    <row r="615" spans="1:2" x14ac:dyDescent="0.2">
      <c r="A615" s="16" t="s">
        <v>848</v>
      </c>
      <c r="B615" s="16" t="s">
        <v>2143</v>
      </c>
    </row>
    <row r="616" spans="1:2" x14ac:dyDescent="0.2">
      <c r="A616" s="16" t="s">
        <v>849</v>
      </c>
      <c r="B616" s="16" t="s">
        <v>2140</v>
      </c>
    </row>
    <row r="617" spans="1:2" x14ac:dyDescent="0.2">
      <c r="A617" s="16" t="s">
        <v>850</v>
      </c>
      <c r="B617" s="16" t="s">
        <v>2164</v>
      </c>
    </row>
    <row r="618" spans="1:2" x14ac:dyDescent="0.2">
      <c r="A618" s="16" t="s">
        <v>851</v>
      </c>
      <c r="B618" s="16" t="s">
        <v>2456</v>
      </c>
    </row>
    <row r="619" spans="1:2" x14ac:dyDescent="0.2">
      <c r="A619" s="16" t="s">
        <v>852</v>
      </c>
      <c r="B619" s="16" t="s">
        <v>2161</v>
      </c>
    </row>
    <row r="620" spans="1:2" x14ac:dyDescent="0.2">
      <c r="A620" s="16" t="s">
        <v>853</v>
      </c>
      <c r="B620" s="16" t="s">
        <v>2162</v>
      </c>
    </row>
    <row r="621" spans="1:2" x14ac:dyDescent="0.2">
      <c r="A621" s="16" t="s">
        <v>854</v>
      </c>
      <c r="B621" s="16" t="s">
        <v>2154</v>
      </c>
    </row>
    <row r="622" spans="1:2" x14ac:dyDescent="0.2">
      <c r="A622" s="16" t="s">
        <v>855</v>
      </c>
      <c r="B622" s="16" t="s">
        <v>2163</v>
      </c>
    </row>
    <row r="623" spans="1:2" x14ac:dyDescent="0.2">
      <c r="A623" s="16" t="s">
        <v>856</v>
      </c>
      <c r="B623" s="16" t="s">
        <v>2454</v>
      </c>
    </row>
    <row r="624" spans="1:2" x14ac:dyDescent="0.2">
      <c r="A624" s="16" t="s">
        <v>857</v>
      </c>
      <c r="B624" s="16" t="s">
        <v>2160</v>
      </c>
    </row>
    <row r="625" spans="1:2" x14ac:dyDescent="0.2">
      <c r="A625" s="16" t="s">
        <v>858</v>
      </c>
      <c r="B625" s="16" t="s">
        <v>2157</v>
      </c>
    </row>
    <row r="626" spans="1:2" x14ac:dyDescent="0.2">
      <c r="A626" s="16" t="s">
        <v>859</v>
      </c>
      <c r="B626" s="16" t="s">
        <v>2158</v>
      </c>
    </row>
    <row r="627" spans="1:2" x14ac:dyDescent="0.2">
      <c r="A627" s="16" t="s">
        <v>860</v>
      </c>
      <c r="B627" s="16" t="s">
        <v>2126</v>
      </c>
    </row>
    <row r="628" spans="1:2" x14ac:dyDescent="0.2">
      <c r="A628" s="16" t="s">
        <v>861</v>
      </c>
      <c r="B628" s="16" t="s">
        <v>2156</v>
      </c>
    </row>
    <row r="629" spans="1:2" x14ac:dyDescent="0.2">
      <c r="A629" s="16" t="s">
        <v>862</v>
      </c>
      <c r="B629" s="16" t="s">
        <v>2457</v>
      </c>
    </row>
    <row r="630" spans="1:2" x14ac:dyDescent="0.2">
      <c r="A630" s="16" t="s">
        <v>863</v>
      </c>
      <c r="B630" s="16" t="s">
        <v>2450</v>
      </c>
    </row>
    <row r="631" spans="1:2" x14ac:dyDescent="0.2">
      <c r="A631" s="16" t="s">
        <v>864</v>
      </c>
      <c r="B631" s="16" t="s">
        <v>2141</v>
      </c>
    </row>
    <row r="632" spans="1:2" x14ac:dyDescent="0.2">
      <c r="A632" s="16" t="s">
        <v>865</v>
      </c>
      <c r="B632" s="16" t="s">
        <v>2462</v>
      </c>
    </row>
    <row r="633" spans="1:2" x14ac:dyDescent="0.2">
      <c r="A633" s="16" t="s">
        <v>866</v>
      </c>
      <c r="B633" s="16" t="s">
        <v>2461</v>
      </c>
    </row>
    <row r="634" spans="1:2" x14ac:dyDescent="0.2">
      <c r="A634" s="16" t="s">
        <v>867</v>
      </c>
      <c r="B634" s="16" t="s">
        <v>2139</v>
      </c>
    </row>
    <row r="635" spans="1:2" x14ac:dyDescent="0.2">
      <c r="A635" s="16" t="s">
        <v>868</v>
      </c>
      <c r="B635" s="16" t="s">
        <v>2106</v>
      </c>
    </row>
    <row r="636" spans="1:2" x14ac:dyDescent="0.2">
      <c r="A636" s="16" t="s">
        <v>869</v>
      </c>
      <c r="B636" s="16" t="s">
        <v>2079</v>
      </c>
    </row>
    <row r="637" spans="1:2" x14ac:dyDescent="0.2">
      <c r="A637" s="16" t="s">
        <v>870</v>
      </c>
      <c r="B637" s="16" t="s">
        <v>2099</v>
      </c>
    </row>
    <row r="638" spans="1:2" x14ac:dyDescent="0.2">
      <c r="A638" s="16" t="s">
        <v>871</v>
      </c>
      <c r="B638" s="16" t="s">
        <v>2080</v>
      </c>
    </row>
    <row r="639" spans="1:2" x14ac:dyDescent="0.2">
      <c r="A639" s="16" t="s">
        <v>872</v>
      </c>
      <c r="B639" s="16" t="s">
        <v>2113</v>
      </c>
    </row>
    <row r="640" spans="1:2" x14ac:dyDescent="0.2">
      <c r="A640" s="16" t="s">
        <v>873</v>
      </c>
      <c r="B640" s="16" t="s">
        <v>2081</v>
      </c>
    </row>
    <row r="641" spans="1:2" x14ac:dyDescent="0.2">
      <c r="A641" s="16" t="s">
        <v>874</v>
      </c>
      <c r="B641" s="16" t="s">
        <v>2105</v>
      </c>
    </row>
    <row r="642" spans="1:2" x14ac:dyDescent="0.2">
      <c r="A642" s="16" t="s">
        <v>875</v>
      </c>
      <c r="B642" s="16" t="s">
        <v>2082</v>
      </c>
    </row>
    <row r="643" spans="1:2" x14ac:dyDescent="0.2">
      <c r="A643" s="16" t="s">
        <v>876</v>
      </c>
      <c r="B643" s="16" t="s">
        <v>2094</v>
      </c>
    </row>
    <row r="644" spans="1:2" x14ac:dyDescent="0.2">
      <c r="A644" s="16" t="s">
        <v>877</v>
      </c>
      <c r="B644" s="16" t="s">
        <v>2110</v>
      </c>
    </row>
    <row r="645" spans="1:2" x14ac:dyDescent="0.2">
      <c r="A645" s="16" t="s">
        <v>878</v>
      </c>
      <c r="B645" s="16" t="s">
        <v>2111</v>
      </c>
    </row>
    <row r="646" spans="1:2" x14ac:dyDescent="0.2">
      <c r="A646" s="16" t="s">
        <v>879</v>
      </c>
      <c r="B646" s="16" t="s">
        <v>2083</v>
      </c>
    </row>
    <row r="647" spans="1:2" x14ac:dyDescent="0.2">
      <c r="A647" s="16" t="s">
        <v>880</v>
      </c>
      <c r="B647" s="16" t="s">
        <v>2103</v>
      </c>
    </row>
    <row r="648" spans="1:2" x14ac:dyDescent="0.2">
      <c r="A648" s="16" t="s">
        <v>881</v>
      </c>
      <c r="B648" s="16" t="s">
        <v>2108</v>
      </c>
    </row>
    <row r="649" spans="1:2" x14ac:dyDescent="0.2">
      <c r="A649" s="16" t="s">
        <v>882</v>
      </c>
      <c r="B649" s="16" t="s">
        <v>2109</v>
      </c>
    </row>
    <row r="650" spans="1:2" x14ac:dyDescent="0.2">
      <c r="A650" s="16" t="s">
        <v>883</v>
      </c>
      <c r="B650" s="16" t="s">
        <v>2100</v>
      </c>
    </row>
    <row r="651" spans="1:2" x14ac:dyDescent="0.2">
      <c r="A651" s="16" t="s">
        <v>884</v>
      </c>
      <c r="B651" s="16" t="s">
        <v>2084</v>
      </c>
    </row>
    <row r="652" spans="1:2" x14ac:dyDescent="0.2">
      <c r="A652" s="16" t="s">
        <v>885</v>
      </c>
      <c r="B652" s="16" t="s">
        <v>2085</v>
      </c>
    </row>
    <row r="653" spans="1:2" x14ac:dyDescent="0.2">
      <c r="A653" s="16" t="s">
        <v>886</v>
      </c>
      <c r="B653" s="16" t="s">
        <v>2096</v>
      </c>
    </row>
    <row r="654" spans="1:2" x14ac:dyDescent="0.2">
      <c r="A654" s="16" t="s">
        <v>887</v>
      </c>
      <c r="B654" s="16" t="s">
        <v>2086</v>
      </c>
    </row>
    <row r="655" spans="1:2" x14ac:dyDescent="0.2">
      <c r="A655" s="16" t="s">
        <v>888</v>
      </c>
      <c r="B655" s="16" t="s">
        <v>2087</v>
      </c>
    </row>
    <row r="656" spans="1:2" x14ac:dyDescent="0.2">
      <c r="A656" s="16" t="s">
        <v>889</v>
      </c>
      <c r="B656" s="16" t="s">
        <v>2095</v>
      </c>
    </row>
    <row r="657" spans="1:2" x14ac:dyDescent="0.2">
      <c r="A657" s="16" t="s">
        <v>890</v>
      </c>
      <c r="B657" s="16" t="s">
        <v>2104</v>
      </c>
    </row>
    <row r="658" spans="1:2" x14ac:dyDescent="0.2">
      <c r="A658" s="16" t="s">
        <v>891</v>
      </c>
      <c r="B658" s="16" t="s">
        <v>2107</v>
      </c>
    </row>
    <row r="659" spans="1:2" x14ac:dyDescent="0.2">
      <c r="A659" s="16" t="s">
        <v>892</v>
      </c>
      <c r="B659" s="16" t="s">
        <v>2088</v>
      </c>
    </row>
    <row r="660" spans="1:2" x14ac:dyDescent="0.2">
      <c r="A660" s="16" t="s">
        <v>893</v>
      </c>
      <c r="B660" s="16" t="s">
        <v>2116</v>
      </c>
    </row>
    <row r="661" spans="1:2" x14ac:dyDescent="0.2">
      <c r="A661" s="16" t="s">
        <v>894</v>
      </c>
      <c r="B661" s="16" t="s">
        <v>2102</v>
      </c>
    </row>
    <row r="662" spans="1:2" x14ac:dyDescent="0.2">
      <c r="A662" s="16" t="s">
        <v>895</v>
      </c>
      <c r="B662" s="16" t="s">
        <v>2097</v>
      </c>
    </row>
    <row r="663" spans="1:2" x14ac:dyDescent="0.2">
      <c r="A663" s="16" t="s">
        <v>896</v>
      </c>
      <c r="B663" s="16" t="s">
        <v>2089</v>
      </c>
    </row>
    <row r="664" spans="1:2" x14ac:dyDescent="0.2">
      <c r="A664" s="16" t="s">
        <v>897</v>
      </c>
      <c r="B664" s="16" t="s">
        <v>2090</v>
      </c>
    </row>
    <row r="665" spans="1:2" x14ac:dyDescent="0.2">
      <c r="A665" s="16" t="s">
        <v>898</v>
      </c>
      <c r="B665" s="16" t="s">
        <v>2098</v>
      </c>
    </row>
    <row r="666" spans="1:2" x14ac:dyDescent="0.2">
      <c r="A666" s="16" t="s">
        <v>899</v>
      </c>
      <c r="B666" s="16" t="s">
        <v>2091</v>
      </c>
    </row>
    <row r="667" spans="1:2" x14ac:dyDescent="0.2">
      <c r="A667" s="16" t="s">
        <v>900</v>
      </c>
      <c r="B667" s="16" t="s">
        <v>2114</v>
      </c>
    </row>
    <row r="668" spans="1:2" x14ac:dyDescent="0.2">
      <c r="A668" s="16" t="s">
        <v>901</v>
      </c>
      <c r="B668" s="16" t="s">
        <v>2092</v>
      </c>
    </row>
    <row r="669" spans="1:2" x14ac:dyDescent="0.2">
      <c r="A669" s="16" t="s">
        <v>902</v>
      </c>
      <c r="B669" s="16" t="s">
        <v>2093</v>
      </c>
    </row>
    <row r="670" spans="1:2" x14ac:dyDescent="0.2">
      <c r="A670" s="16" t="s">
        <v>903</v>
      </c>
      <c r="B670" s="16" t="s">
        <v>2112</v>
      </c>
    </row>
    <row r="671" spans="1:2" x14ac:dyDescent="0.2">
      <c r="A671" s="16" t="s">
        <v>904</v>
      </c>
      <c r="B671" s="16" t="s">
        <v>2101</v>
      </c>
    </row>
    <row r="672" spans="1:2" x14ac:dyDescent="0.2">
      <c r="A672" s="16" t="s">
        <v>905</v>
      </c>
      <c r="B672" s="16" t="s">
        <v>2120</v>
      </c>
    </row>
    <row r="673" spans="1:2" x14ac:dyDescent="0.2">
      <c r="A673" s="16" t="s">
        <v>906</v>
      </c>
      <c r="B673" s="16" t="s">
        <v>2118</v>
      </c>
    </row>
    <row r="674" spans="1:2" x14ac:dyDescent="0.2">
      <c r="A674" s="16" t="s">
        <v>907</v>
      </c>
      <c r="B674" s="16" t="s">
        <v>2117</v>
      </c>
    </row>
    <row r="675" spans="1:2" x14ac:dyDescent="0.2">
      <c r="A675" s="16" t="s">
        <v>908</v>
      </c>
      <c r="B675" s="16" t="s">
        <v>2115</v>
      </c>
    </row>
    <row r="676" spans="1:2" x14ac:dyDescent="0.2">
      <c r="A676" s="16" t="s">
        <v>909</v>
      </c>
      <c r="B676" s="16" t="s">
        <v>3299</v>
      </c>
    </row>
    <row r="677" spans="1:2" x14ac:dyDescent="0.2">
      <c r="A677" s="16" t="s">
        <v>910</v>
      </c>
      <c r="B677" s="16" t="s">
        <v>3290</v>
      </c>
    </row>
    <row r="678" spans="1:2" x14ac:dyDescent="0.2">
      <c r="A678" s="16" t="s">
        <v>911</v>
      </c>
      <c r="B678" s="16" t="s">
        <v>3287</v>
      </c>
    </row>
    <row r="679" spans="1:2" x14ac:dyDescent="0.2">
      <c r="A679" s="16" t="s">
        <v>912</v>
      </c>
      <c r="B679" s="16" t="s">
        <v>3278</v>
      </c>
    </row>
    <row r="680" spans="1:2" x14ac:dyDescent="0.2">
      <c r="A680" s="16" t="s">
        <v>913</v>
      </c>
      <c r="B680" s="16" t="s">
        <v>3279</v>
      </c>
    </row>
    <row r="681" spans="1:2" x14ac:dyDescent="0.2">
      <c r="A681" s="16" t="s">
        <v>914</v>
      </c>
      <c r="B681" s="16" t="s">
        <v>3281</v>
      </c>
    </row>
    <row r="682" spans="1:2" x14ac:dyDescent="0.2">
      <c r="A682" s="16" t="s">
        <v>915</v>
      </c>
      <c r="B682" s="16" t="s">
        <v>3273</v>
      </c>
    </row>
    <row r="683" spans="1:2" x14ac:dyDescent="0.2">
      <c r="A683" s="16" t="s">
        <v>916</v>
      </c>
      <c r="B683" s="16" t="s">
        <v>3293</v>
      </c>
    </row>
    <row r="684" spans="1:2" x14ac:dyDescent="0.2">
      <c r="A684" s="16" t="s">
        <v>917</v>
      </c>
      <c r="B684" s="16" t="s">
        <v>3294</v>
      </c>
    </row>
    <row r="685" spans="1:2" x14ac:dyDescent="0.2">
      <c r="A685" s="16" t="s">
        <v>918</v>
      </c>
      <c r="B685" s="16" t="s">
        <v>3291</v>
      </c>
    </row>
    <row r="686" spans="1:2" x14ac:dyDescent="0.2">
      <c r="A686" s="16" t="s">
        <v>919</v>
      </c>
      <c r="B686" s="16" t="s">
        <v>3301</v>
      </c>
    </row>
    <row r="687" spans="1:2" x14ac:dyDescent="0.2">
      <c r="A687" s="16" t="s">
        <v>920</v>
      </c>
      <c r="B687" s="16" t="s">
        <v>3295</v>
      </c>
    </row>
    <row r="688" spans="1:2" x14ac:dyDescent="0.2">
      <c r="A688" s="16" t="s">
        <v>921</v>
      </c>
      <c r="B688" s="16" t="s">
        <v>3289</v>
      </c>
    </row>
    <row r="689" spans="1:2" x14ac:dyDescent="0.2">
      <c r="A689" s="16" t="s">
        <v>922</v>
      </c>
      <c r="B689" s="16" t="s">
        <v>3280</v>
      </c>
    </row>
    <row r="690" spans="1:2" x14ac:dyDescent="0.2">
      <c r="A690" s="16" t="s">
        <v>923</v>
      </c>
      <c r="B690" s="16" t="s">
        <v>3276</v>
      </c>
    </row>
    <row r="691" spans="1:2" x14ac:dyDescent="0.2">
      <c r="A691" s="16" t="s">
        <v>924</v>
      </c>
      <c r="B691" s="16" t="s">
        <v>3344</v>
      </c>
    </row>
    <row r="692" spans="1:2" x14ac:dyDescent="0.2">
      <c r="A692" s="16" t="s">
        <v>925</v>
      </c>
      <c r="B692" s="16" t="s">
        <v>3283</v>
      </c>
    </row>
    <row r="693" spans="1:2" x14ac:dyDescent="0.2">
      <c r="A693" s="16" t="s">
        <v>926</v>
      </c>
      <c r="B693" s="16" t="s">
        <v>3275</v>
      </c>
    </row>
    <row r="694" spans="1:2" x14ac:dyDescent="0.2">
      <c r="A694" s="16" t="s">
        <v>927</v>
      </c>
      <c r="B694" s="16" t="s">
        <v>3277</v>
      </c>
    </row>
    <row r="695" spans="1:2" x14ac:dyDescent="0.2">
      <c r="A695" s="16" t="s">
        <v>928</v>
      </c>
      <c r="B695" s="16" t="s">
        <v>3292</v>
      </c>
    </row>
    <row r="696" spans="1:2" x14ac:dyDescent="0.2">
      <c r="A696" s="16" t="s">
        <v>929</v>
      </c>
      <c r="B696" s="16" t="s">
        <v>3341</v>
      </c>
    </row>
    <row r="697" spans="1:2" x14ac:dyDescent="0.2">
      <c r="A697" s="16" t="s">
        <v>930</v>
      </c>
      <c r="B697" s="16" t="s">
        <v>3343</v>
      </c>
    </row>
    <row r="698" spans="1:2" x14ac:dyDescent="0.2">
      <c r="A698" s="16" t="s">
        <v>931</v>
      </c>
      <c r="B698" s="16" t="s">
        <v>3282</v>
      </c>
    </row>
    <row r="699" spans="1:2" x14ac:dyDescent="0.2">
      <c r="A699" s="16" t="s">
        <v>932</v>
      </c>
      <c r="B699" s="16" t="s">
        <v>3274</v>
      </c>
    </row>
    <row r="700" spans="1:2" x14ac:dyDescent="0.2">
      <c r="A700" s="16" t="s">
        <v>933</v>
      </c>
      <c r="B700" s="16" t="s">
        <v>3297</v>
      </c>
    </row>
    <row r="701" spans="1:2" x14ac:dyDescent="0.2">
      <c r="A701" s="16" t="s">
        <v>934</v>
      </c>
      <c r="B701" s="16" t="s">
        <v>3300</v>
      </c>
    </row>
    <row r="702" spans="1:2" x14ac:dyDescent="0.2">
      <c r="A702" s="16" t="s">
        <v>935</v>
      </c>
      <c r="B702" s="16" t="s">
        <v>3296</v>
      </c>
    </row>
    <row r="703" spans="1:2" x14ac:dyDescent="0.2">
      <c r="A703" s="16" t="s">
        <v>936</v>
      </c>
      <c r="B703" s="16" t="s">
        <v>3284</v>
      </c>
    </row>
    <row r="704" spans="1:2" x14ac:dyDescent="0.2">
      <c r="A704" s="16" t="s">
        <v>937</v>
      </c>
      <c r="B704" s="16" t="s">
        <v>3285</v>
      </c>
    </row>
    <row r="705" spans="1:2" x14ac:dyDescent="0.2">
      <c r="A705" s="16" t="s">
        <v>938</v>
      </c>
      <c r="B705" s="16" t="s">
        <v>3286</v>
      </c>
    </row>
    <row r="706" spans="1:2" x14ac:dyDescent="0.2">
      <c r="A706" s="16" t="s">
        <v>939</v>
      </c>
      <c r="B706" s="16" t="s">
        <v>3340</v>
      </c>
    </row>
    <row r="707" spans="1:2" x14ac:dyDescent="0.2">
      <c r="A707" s="16" t="s">
        <v>940</v>
      </c>
      <c r="B707" s="16" t="s">
        <v>3288</v>
      </c>
    </row>
    <row r="708" spans="1:2" x14ac:dyDescent="0.2">
      <c r="A708" s="16" t="s">
        <v>941</v>
      </c>
      <c r="B708" s="16" t="s">
        <v>3342</v>
      </c>
    </row>
    <row r="709" spans="1:2" x14ac:dyDescent="0.2">
      <c r="A709" s="16" t="s">
        <v>942</v>
      </c>
      <c r="B709" s="16" t="s">
        <v>3302</v>
      </c>
    </row>
    <row r="710" spans="1:2" x14ac:dyDescent="0.2">
      <c r="A710" s="16" t="s">
        <v>943</v>
      </c>
      <c r="B710" s="16" t="s">
        <v>3298</v>
      </c>
    </row>
    <row r="711" spans="1:2" x14ac:dyDescent="0.2">
      <c r="A711" s="16" t="s">
        <v>944</v>
      </c>
      <c r="B711" s="16" t="s">
        <v>2900</v>
      </c>
    </row>
    <row r="712" spans="1:2" x14ac:dyDescent="0.2">
      <c r="A712" s="16" t="s">
        <v>945</v>
      </c>
      <c r="B712" s="16" t="s">
        <v>2888</v>
      </c>
    </row>
    <row r="713" spans="1:2" x14ac:dyDescent="0.2">
      <c r="A713" s="16" t="s">
        <v>946</v>
      </c>
      <c r="B713" s="16" t="s">
        <v>2901</v>
      </c>
    </row>
    <row r="714" spans="1:2" x14ac:dyDescent="0.2">
      <c r="A714" s="16" t="s">
        <v>947</v>
      </c>
      <c r="B714" s="16" t="s">
        <v>2902</v>
      </c>
    </row>
    <row r="715" spans="1:2" x14ac:dyDescent="0.2">
      <c r="A715" s="16" t="s">
        <v>948</v>
      </c>
      <c r="B715" s="16" t="s">
        <v>2903</v>
      </c>
    </row>
    <row r="716" spans="1:2" x14ac:dyDescent="0.2">
      <c r="A716" s="16" t="s">
        <v>949</v>
      </c>
      <c r="B716" s="16" t="s">
        <v>2897</v>
      </c>
    </row>
    <row r="717" spans="1:2" x14ac:dyDescent="0.2">
      <c r="A717" s="16" t="s">
        <v>950</v>
      </c>
      <c r="B717" s="16" t="s">
        <v>2905</v>
      </c>
    </row>
    <row r="718" spans="1:2" x14ac:dyDescent="0.2">
      <c r="A718" s="16" t="s">
        <v>951</v>
      </c>
      <c r="B718" s="16" t="s">
        <v>2906</v>
      </c>
    </row>
    <row r="719" spans="1:2" x14ac:dyDescent="0.2">
      <c r="A719" s="16" t="s">
        <v>952</v>
      </c>
      <c r="B719" s="16" t="s">
        <v>2899</v>
      </c>
    </row>
    <row r="720" spans="1:2" x14ac:dyDescent="0.2">
      <c r="A720" s="16" t="s">
        <v>953</v>
      </c>
      <c r="B720" s="16" t="s">
        <v>2890</v>
      </c>
    </row>
    <row r="721" spans="1:2" x14ac:dyDescent="0.2">
      <c r="A721" s="16" t="s">
        <v>954</v>
      </c>
      <c r="B721" s="16" t="s">
        <v>2891</v>
      </c>
    </row>
    <row r="722" spans="1:2" x14ac:dyDescent="0.2">
      <c r="A722" s="16" t="s">
        <v>955</v>
      </c>
      <c r="B722" s="16" t="s">
        <v>2889</v>
      </c>
    </row>
    <row r="723" spans="1:2" x14ac:dyDescent="0.2">
      <c r="A723" s="16" t="s">
        <v>956</v>
      </c>
      <c r="B723" s="16" t="s">
        <v>2898</v>
      </c>
    </row>
    <row r="724" spans="1:2" x14ac:dyDescent="0.2">
      <c r="A724" s="16" t="s">
        <v>957</v>
      </c>
      <c r="B724" s="16" t="s">
        <v>2892</v>
      </c>
    </row>
    <row r="725" spans="1:2" x14ac:dyDescent="0.2">
      <c r="A725" s="16" t="s">
        <v>958</v>
      </c>
      <c r="B725" s="16" t="s">
        <v>2893</v>
      </c>
    </row>
    <row r="726" spans="1:2" x14ac:dyDescent="0.2">
      <c r="A726" s="16" t="s">
        <v>959</v>
      </c>
      <c r="B726" s="16" t="s">
        <v>2908</v>
      </c>
    </row>
    <row r="727" spans="1:2" x14ac:dyDescent="0.2">
      <c r="A727" s="16" t="s">
        <v>960</v>
      </c>
      <c r="B727" s="16" t="s">
        <v>2907</v>
      </c>
    </row>
    <row r="728" spans="1:2" x14ac:dyDescent="0.2">
      <c r="A728" s="16" t="s">
        <v>961</v>
      </c>
      <c r="B728" s="16" t="s">
        <v>2896</v>
      </c>
    </row>
    <row r="729" spans="1:2" x14ac:dyDescent="0.2">
      <c r="A729" s="16" t="s">
        <v>962</v>
      </c>
      <c r="B729" s="16" t="s">
        <v>2894</v>
      </c>
    </row>
    <row r="730" spans="1:2" x14ac:dyDescent="0.2">
      <c r="A730" s="16" t="s">
        <v>963</v>
      </c>
      <c r="B730" s="16" t="s">
        <v>2895</v>
      </c>
    </row>
    <row r="731" spans="1:2" x14ac:dyDescent="0.2">
      <c r="A731" s="16" t="s">
        <v>964</v>
      </c>
      <c r="B731" s="16" t="s">
        <v>2904</v>
      </c>
    </row>
    <row r="732" spans="1:2" x14ac:dyDescent="0.2">
      <c r="A732" s="16" t="s">
        <v>965</v>
      </c>
      <c r="B732" s="16" t="s">
        <v>2916</v>
      </c>
    </row>
    <row r="733" spans="1:2" x14ac:dyDescent="0.2">
      <c r="A733" s="16" t="s">
        <v>966</v>
      </c>
      <c r="B733" s="16" t="s">
        <v>2917</v>
      </c>
    </row>
    <row r="734" spans="1:2" x14ac:dyDescent="0.2">
      <c r="A734" s="16" t="s">
        <v>967</v>
      </c>
      <c r="B734" s="16" t="s">
        <v>2915</v>
      </c>
    </row>
    <row r="735" spans="1:2" x14ac:dyDescent="0.2">
      <c r="A735" s="16" t="s">
        <v>968</v>
      </c>
      <c r="B735" s="16" t="s">
        <v>2918</v>
      </c>
    </row>
    <row r="736" spans="1:2" x14ac:dyDescent="0.2">
      <c r="A736" s="16" t="s">
        <v>969</v>
      </c>
      <c r="B736" s="16" t="s">
        <v>2339</v>
      </c>
    </row>
    <row r="737" spans="1:2" x14ac:dyDescent="0.2">
      <c r="A737" s="16" t="s">
        <v>970</v>
      </c>
      <c r="B737" s="16" t="s">
        <v>2340</v>
      </c>
    </row>
    <row r="738" spans="1:2" x14ac:dyDescent="0.2">
      <c r="A738" s="16" t="s">
        <v>971</v>
      </c>
      <c r="B738" s="16" t="s">
        <v>2337</v>
      </c>
    </row>
    <row r="739" spans="1:2" x14ac:dyDescent="0.2">
      <c r="A739" s="16" t="s">
        <v>972</v>
      </c>
      <c r="B739" s="16" t="s">
        <v>2338</v>
      </c>
    </row>
    <row r="740" spans="1:2" x14ac:dyDescent="0.2">
      <c r="A740" s="16" t="s">
        <v>973</v>
      </c>
      <c r="B740" s="16" t="s">
        <v>2341</v>
      </c>
    </row>
    <row r="741" spans="1:2" x14ac:dyDescent="0.2">
      <c r="A741" s="16" t="s">
        <v>974</v>
      </c>
      <c r="B741" s="16" t="s">
        <v>2344</v>
      </c>
    </row>
    <row r="742" spans="1:2" x14ac:dyDescent="0.2">
      <c r="A742" s="16" t="s">
        <v>975</v>
      </c>
      <c r="B742" s="16" t="s">
        <v>2343</v>
      </c>
    </row>
    <row r="743" spans="1:2" x14ac:dyDescent="0.2">
      <c r="A743" s="16" t="s">
        <v>976</v>
      </c>
      <c r="B743" s="16" t="s">
        <v>2342</v>
      </c>
    </row>
    <row r="744" spans="1:2" x14ac:dyDescent="0.2">
      <c r="A744" s="16" t="s">
        <v>977</v>
      </c>
      <c r="B744" s="16" t="s">
        <v>2645</v>
      </c>
    </row>
    <row r="745" spans="1:2" x14ac:dyDescent="0.2">
      <c r="A745" s="16" t="s">
        <v>978</v>
      </c>
      <c r="B745" s="16" t="s">
        <v>2731</v>
      </c>
    </row>
    <row r="746" spans="1:2" x14ac:dyDescent="0.2">
      <c r="A746" s="16" t="s">
        <v>979</v>
      </c>
      <c r="B746" s="16" t="s">
        <v>2674</v>
      </c>
    </row>
    <row r="747" spans="1:2" x14ac:dyDescent="0.2">
      <c r="A747" s="16" t="s">
        <v>980</v>
      </c>
      <c r="B747" s="16" t="s">
        <v>2651</v>
      </c>
    </row>
    <row r="748" spans="1:2" x14ac:dyDescent="0.2">
      <c r="A748" s="16" t="s">
        <v>981</v>
      </c>
      <c r="B748" s="16" t="s">
        <v>2739</v>
      </c>
    </row>
    <row r="749" spans="1:2" x14ac:dyDescent="0.2">
      <c r="A749" s="16" t="s">
        <v>982</v>
      </c>
      <c r="B749" s="16" t="s">
        <v>2652</v>
      </c>
    </row>
    <row r="750" spans="1:2" x14ac:dyDescent="0.2">
      <c r="A750" s="16" t="s">
        <v>983</v>
      </c>
      <c r="B750" s="16" t="s">
        <v>2711</v>
      </c>
    </row>
    <row r="751" spans="1:2" x14ac:dyDescent="0.2">
      <c r="A751" s="16" t="s">
        <v>984</v>
      </c>
      <c r="B751" s="16" t="s">
        <v>2677</v>
      </c>
    </row>
    <row r="752" spans="1:2" x14ac:dyDescent="0.2">
      <c r="A752" s="16" t="s">
        <v>985</v>
      </c>
      <c r="B752" s="16" t="s">
        <v>2664</v>
      </c>
    </row>
    <row r="753" spans="1:2" x14ac:dyDescent="0.2">
      <c r="A753" s="16" t="s">
        <v>986</v>
      </c>
      <c r="B753" s="16" t="s">
        <v>2724</v>
      </c>
    </row>
    <row r="754" spans="1:2" x14ac:dyDescent="0.2">
      <c r="A754" s="16" t="s">
        <v>987</v>
      </c>
      <c r="B754" s="16" t="s">
        <v>2653</v>
      </c>
    </row>
    <row r="755" spans="1:2" x14ac:dyDescent="0.2">
      <c r="A755" s="16" t="s">
        <v>988</v>
      </c>
      <c r="B755" s="16" t="s">
        <v>2665</v>
      </c>
    </row>
    <row r="756" spans="1:2" x14ac:dyDescent="0.2">
      <c r="A756" s="16" t="s">
        <v>989</v>
      </c>
      <c r="B756" s="16" t="s">
        <v>2667</v>
      </c>
    </row>
    <row r="757" spans="1:2" x14ac:dyDescent="0.2">
      <c r="A757" s="16" t="s">
        <v>990</v>
      </c>
      <c r="B757" s="16" t="s">
        <v>2654</v>
      </c>
    </row>
    <row r="758" spans="1:2" x14ac:dyDescent="0.2">
      <c r="A758" s="16" t="s">
        <v>991</v>
      </c>
      <c r="B758" s="16" t="s">
        <v>2723</v>
      </c>
    </row>
    <row r="759" spans="1:2" x14ac:dyDescent="0.2">
      <c r="A759" s="16" t="s">
        <v>992</v>
      </c>
      <c r="B759" s="16" t="s">
        <v>2735</v>
      </c>
    </row>
    <row r="760" spans="1:2" x14ac:dyDescent="0.2">
      <c r="A760" s="16" t="s">
        <v>993</v>
      </c>
      <c r="B760" s="16" t="s">
        <v>2732</v>
      </c>
    </row>
    <row r="761" spans="1:2" x14ac:dyDescent="0.2">
      <c r="A761" s="16" t="s">
        <v>994</v>
      </c>
      <c r="B761" s="16" t="s">
        <v>2670</v>
      </c>
    </row>
    <row r="762" spans="1:2" x14ac:dyDescent="0.2">
      <c r="A762" s="16" t="s">
        <v>995</v>
      </c>
      <c r="B762" s="16" t="s">
        <v>2725</v>
      </c>
    </row>
    <row r="763" spans="1:2" x14ac:dyDescent="0.2">
      <c r="A763" s="16" t="s">
        <v>996</v>
      </c>
      <c r="B763" s="16" t="s">
        <v>2655</v>
      </c>
    </row>
    <row r="764" spans="1:2" x14ac:dyDescent="0.2">
      <c r="A764" s="16" t="s">
        <v>997</v>
      </c>
      <c r="B764" s="16" t="s">
        <v>2710</v>
      </c>
    </row>
    <row r="765" spans="1:2" x14ac:dyDescent="0.2">
      <c r="A765" s="16" t="s">
        <v>998</v>
      </c>
      <c r="B765" s="16" t="s">
        <v>2675</v>
      </c>
    </row>
    <row r="766" spans="1:2" x14ac:dyDescent="0.2">
      <c r="A766" s="16" t="s">
        <v>999</v>
      </c>
      <c r="B766" s="16" t="s">
        <v>2690</v>
      </c>
    </row>
    <row r="767" spans="1:2" x14ac:dyDescent="0.2">
      <c r="A767" s="16" t="s">
        <v>1000</v>
      </c>
      <c r="B767" s="16" t="s">
        <v>2736</v>
      </c>
    </row>
    <row r="768" spans="1:2" x14ac:dyDescent="0.2">
      <c r="A768" s="16" t="s">
        <v>1001</v>
      </c>
      <c r="B768" s="16" t="s">
        <v>2741</v>
      </c>
    </row>
    <row r="769" spans="1:2" x14ac:dyDescent="0.2">
      <c r="A769" s="16" t="s">
        <v>1002</v>
      </c>
      <c r="B769" s="16" t="s">
        <v>2685</v>
      </c>
    </row>
    <row r="770" spans="1:2" x14ac:dyDescent="0.2">
      <c r="A770" s="16" t="s">
        <v>1003</v>
      </c>
      <c r="B770" s="16" t="s">
        <v>2673</v>
      </c>
    </row>
    <row r="771" spans="1:2" x14ac:dyDescent="0.2">
      <c r="A771" s="16" t="s">
        <v>1004</v>
      </c>
      <c r="B771" s="16" t="s">
        <v>2656</v>
      </c>
    </row>
    <row r="772" spans="1:2" x14ac:dyDescent="0.2">
      <c r="A772" s="16" t="s">
        <v>1005</v>
      </c>
      <c r="B772" s="16" t="s">
        <v>2689</v>
      </c>
    </row>
    <row r="773" spans="1:2" x14ac:dyDescent="0.2">
      <c r="A773" s="16" t="s">
        <v>1006</v>
      </c>
      <c r="B773" s="16" t="s">
        <v>2646</v>
      </c>
    </row>
    <row r="774" spans="1:2" x14ac:dyDescent="0.2">
      <c r="A774" s="16" t="s">
        <v>1007</v>
      </c>
      <c r="B774" s="16" t="s">
        <v>2657</v>
      </c>
    </row>
    <row r="775" spans="1:2" x14ac:dyDescent="0.2">
      <c r="A775" s="16" t="s">
        <v>1008</v>
      </c>
      <c r="B775" s="16" t="s">
        <v>2658</v>
      </c>
    </row>
    <row r="776" spans="1:2" x14ac:dyDescent="0.2">
      <c r="A776" s="16" t="s">
        <v>1009</v>
      </c>
      <c r="B776" s="16" t="s">
        <v>2669</v>
      </c>
    </row>
    <row r="777" spans="1:2" x14ac:dyDescent="0.2">
      <c r="A777" s="16" t="s">
        <v>1010</v>
      </c>
      <c r="B777" s="16" t="s">
        <v>2659</v>
      </c>
    </row>
    <row r="778" spans="1:2" x14ac:dyDescent="0.2">
      <c r="A778" s="16" t="s">
        <v>1011</v>
      </c>
      <c r="B778" s="16" t="s">
        <v>2647</v>
      </c>
    </row>
    <row r="779" spans="1:2" x14ac:dyDescent="0.2">
      <c r="A779" s="16" t="s">
        <v>1012</v>
      </c>
      <c r="B779" s="16" t="s">
        <v>2682</v>
      </c>
    </row>
    <row r="780" spans="1:2" x14ac:dyDescent="0.2">
      <c r="A780" s="16" t="s">
        <v>1013</v>
      </c>
      <c r="B780" s="16" t="s">
        <v>2684</v>
      </c>
    </row>
    <row r="781" spans="1:2" x14ac:dyDescent="0.2">
      <c r="A781" s="16" t="s">
        <v>1014</v>
      </c>
      <c r="B781" s="16" t="s">
        <v>2734</v>
      </c>
    </row>
    <row r="782" spans="1:2" x14ac:dyDescent="0.2">
      <c r="A782" s="16" t="s">
        <v>1015</v>
      </c>
      <c r="B782" s="16" t="s">
        <v>2737</v>
      </c>
    </row>
    <row r="783" spans="1:2" x14ac:dyDescent="0.2">
      <c r="A783" s="16" t="s">
        <v>1016</v>
      </c>
      <c r="B783" s="16" t="s">
        <v>2672</v>
      </c>
    </row>
    <row r="784" spans="1:2" x14ac:dyDescent="0.2">
      <c r="A784" s="16" t="s">
        <v>1017</v>
      </c>
      <c r="B784" s="16" t="s">
        <v>2738</v>
      </c>
    </row>
    <row r="785" spans="1:2" x14ac:dyDescent="0.2">
      <c r="A785" s="16" t="s">
        <v>1018</v>
      </c>
      <c r="B785" s="16" t="s">
        <v>2712</v>
      </c>
    </row>
    <row r="786" spans="1:2" x14ac:dyDescent="0.2">
      <c r="A786" s="16" t="s">
        <v>1019</v>
      </c>
      <c r="B786" s="16" t="s">
        <v>2671</v>
      </c>
    </row>
    <row r="787" spans="1:2" x14ac:dyDescent="0.2">
      <c r="A787" s="16" t="s">
        <v>1020</v>
      </c>
      <c r="B787" s="16" t="s">
        <v>2683</v>
      </c>
    </row>
    <row r="788" spans="1:2" x14ac:dyDescent="0.2">
      <c r="A788" s="16" t="s">
        <v>1021</v>
      </c>
      <c r="B788" s="16" t="s">
        <v>2676</v>
      </c>
    </row>
    <row r="789" spans="1:2" x14ac:dyDescent="0.2">
      <c r="A789" s="16" t="s">
        <v>1022</v>
      </c>
      <c r="B789" s="16" t="s">
        <v>2687</v>
      </c>
    </row>
    <row r="790" spans="1:2" x14ac:dyDescent="0.2">
      <c r="A790" s="16" t="s">
        <v>1023</v>
      </c>
      <c r="B790" s="16" t="s">
        <v>2715</v>
      </c>
    </row>
    <row r="791" spans="1:2" x14ac:dyDescent="0.2">
      <c r="A791" s="16" t="s">
        <v>1024</v>
      </c>
      <c r="B791" s="16" t="s">
        <v>2730</v>
      </c>
    </row>
    <row r="792" spans="1:2" x14ac:dyDescent="0.2">
      <c r="A792" s="16" t="s">
        <v>1025</v>
      </c>
      <c r="B792" s="16" t="s">
        <v>2718</v>
      </c>
    </row>
    <row r="793" spans="1:2" x14ac:dyDescent="0.2">
      <c r="A793" s="16" t="s">
        <v>1026</v>
      </c>
      <c r="B793" s="16" t="s">
        <v>2678</v>
      </c>
    </row>
    <row r="794" spans="1:2" x14ac:dyDescent="0.2">
      <c r="A794" s="16" t="s">
        <v>1027</v>
      </c>
      <c r="B794" s="16" t="s">
        <v>2666</v>
      </c>
    </row>
    <row r="795" spans="1:2" x14ac:dyDescent="0.2">
      <c r="A795" s="16" t="s">
        <v>1028</v>
      </c>
      <c r="B795" s="16" t="s">
        <v>2660</v>
      </c>
    </row>
    <row r="796" spans="1:2" x14ac:dyDescent="0.2">
      <c r="A796" s="16" t="s">
        <v>1029</v>
      </c>
      <c r="B796" s="16" t="s">
        <v>2648</v>
      </c>
    </row>
    <row r="797" spans="1:2" x14ac:dyDescent="0.2">
      <c r="A797" s="16" t="s">
        <v>1030</v>
      </c>
      <c r="B797" s="16" t="s">
        <v>2719</v>
      </c>
    </row>
    <row r="798" spans="1:2" x14ac:dyDescent="0.2">
      <c r="A798" s="16" t="s">
        <v>1031</v>
      </c>
      <c r="B798" s="16" t="s">
        <v>2726</v>
      </c>
    </row>
    <row r="799" spans="1:2" x14ac:dyDescent="0.2">
      <c r="A799" s="16" t="s">
        <v>1032</v>
      </c>
      <c r="B799" s="16" t="s">
        <v>2733</v>
      </c>
    </row>
    <row r="800" spans="1:2" x14ac:dyDescent="0.2">
      <c r="A800" s="16" t="s">
        <v>1033</v>
      </c>
      <c r="B800" s="16" t="s">
        <v>2661</v>
      </c>
    </row>
    <row r="801" spans="1:2" x14ac:dyDescent="0.2">
      <c r="A801" s="16" t="s">
        <v>1034</v>
      </c>
      <c r="B801" s="16" t="s">
        <v>2740</v>
      </c>
    </row>
    <row r="802" spans="1:2" x14ac:dyDescent="0.2">
      <c r="A802" s="16" t="s">
        <v>1035</v>
      </c>
      <c r="B802" s="16" t="s">
        <v>2727</v>
      </c>
    </row>
    <row r="803" spans="1:2" x14ac:dyDescent="0.2">
      <c r="A803" s="16" t="s">
        <v>1036</v>
      </c>
      <c r="B803" s="16" t="s">
        <v>2662</v>
      </c>
    </row>
    <row r="804" spans="1:2" x14ac:dyDescent="0.2">
      <c r="A804" s="16" t="s">
        <v>1037</v>
      </c>
      <c r="B804" s="16" t="s">
        <v>2728</v>
      </c>
    </row>
    <row r="805" spans="1:2" x14ac:dyDescent="0.2">
      <c r="A805" s="16" t="s">
        <v>1038</v>
      </c>
      <c r="B805" s="16" t="s">
        <v>2713</v>
      </c>
    </row>
    <row r="806" spans="1:2" x14ac:dyDescent="0.2">
      <c r="A806" s="16" t="s">
        <v>1039</v>
      </c>
      <c r="B806" s="16" t="s">
        <v>2716</v>
      </c>
    </row>
    <row r="807" spans="1:2" x14ac:dyDescent="0.2">
      <c r="A807" s="16" t="s">
        <v>1040</v>
      </c>
      <c r="B807" s="16" t="s">
        <v>2649</v>
      </c>
    </row>
    <row r="808" spans="1:2" x14ac:dyDescent="0.2">
      <c r="A808" s="16" t="s">
        <v>1041</v>
      </c>
      <c r="B808" s="16" t="s">
        <v>2729</v>
      </c>
    </row>
    <row r="809" spans="1:2" x14ac:dyDescent="0.2">
      <c r="A809" s="16" t="s">
        <v>1042</v>
      </c>
      <c r="B809" s="16" t="s">
        <v>2663</v>
      </c>
    </row>
    <row r="810" spans="1:2" x14ac:dyDescent="0.2">
      <c r="A810" s="16" t="s">
        <v>1043</v>
      </c>
      <c r="B810" s="16" t="s">
        <v>2686</v>
      </c>
    </row>
    <row r="811" spans="1:2" x14ac:dyDescent="0.2">
      <c r="A811" s="16" t="s">
        <v>1044</v>
      </c>
      <c r="B811" s="16" t="s">
        <v>2721</v>
      </c>
    </row>
    <row r="812" spans="1:2" x14ac:dyDescent="0.2">
      <c r="A812" s="16" t="s">
        <v>1045</v>
      </c>
      <c r="B812" s="16" t="s">
        <v>2720</v>
      </c>
    </row>
    <row r="813" spans="1:2" x14ac:dyDescent="0.2">
      <c r="A813" s="16" t="s">
        <v>1046</v>
      </c>
      <c r="B813" s="16" t="s">
        <v>2714</v>
      </c>
    </row>
    <row r="814" spans="1:2" x14ac:dyDescent="0.2">
      <c r="A814" s="16" t="s">
        <v>1047</v>
      </c>
      <c r="B814" s="16" t="s">
        <v>2679</v>
      </c>
    </row>
    <row r="815" spans="1:2" x14ac:dyDescent="0.2">
      <c r="A815" s="16" t="s">
        <v>1048</v>
      </c>
      <c r="B815" s="16" t="s">
        <v>2668</v>
      </c>
    </row>
    <row r="816" spans="1:2" x14ac:dyDescent="0.2">
      <c r="A816" s="16" t="s">
        <v>1049</v>
      </c>
      <c r="B816" s="16" t="s">
        <v>2680</v>
      </c>
    </row>
    <row r="817" spans="1:2" x14ac:dyDescent="0.2">
      <c r="A817" s="16" t="s">
        <v>1050</v>
      </c>
      <c r="B817" s="16" t="s">
        <v>2681</v>
      </c>
    </row>
    <row r="818" spans="1:2" x14ac:dyDescent="0.2">
      <c r="A818" s="16" t="s">
        <v>1051</v>
      </c>
      <c r="B818" s="16" t="s">
        <v>2722</v>
      </c>
    </row>
    <row r="819" spans="1:2" x14ac:dyDescent="0.2">
      <c r="A819" s="16" t="s">
        <v>1052</v>
      </c>
      <c r="B819" s="16" t="s">
        <v>2650</v>
      </c>
    </row>
    <row r="820" spans="1:2" x14ac:dyDescent="0.2">
      <c r="A820" s="16" t="s">
        <v>1053</v>
      </c>
      <c r="B820" s="16" t="s">
        <v>2303</v>
      </c>
    </row>
    <row r="821" spans="1:2" x14ac:dyDescent="0.2">
      <c r="A821" s="16" t="s">
        <v>1054</v>
      </c>
      <c r="B821" s="16" t="s">
        <v>2272</v>
      </c>
    </row>
    <row r="822" spans="1:2" x14ac:dyDescent="0.2">
      <c r="A822" s="16" t="s">
        <v>1055</v>
      </c>
      <c r="B822" s="16" t="s">
        <v>2308</v>
      </c>
    </row>
    <row r="823" spans="1:2" x14ac:dyDescent="0.2">
      <c r="A823" s="16" t="s">
        <v>1056</v>
      </c>
      <c r="B823" s="16" t="s">
        <v>2270</v>
      </c>
    </row>
    <row r="824" spans="1:2" x14ac:dyDescent="0.2">
      <c r="A824" s="16" t="s">
        <v>1057</v>
      </c>
      <c r="B824" s="16" t="s">
        <v>2260</v>
      </c>
    </row>
    <row r="825" spans="1:2" x14ac:dyDescent="0.2">
      <c r="A825" s="16" t="s">
        <v>1058</v>
      </c>
      <c r="B825" s="16" t="s">
        <v>2309</v>
      </c>
    </row>
    <row r="826" spans="1:2" x14ac:dyDescent="0.2">
      <c r="A826" s="16" t="s">
        <v>1059</v>
      </c>
      <c r="B826" s="16" t="s">
        <v>2310</v>
      </c>
    </row>
    <row r="827" spans="1:2" x14ac:dyDescent="0.2">
      <c r="A827" s="16" t="s">
        <v>1060</v>
      </c>
      <c r="B827" s="16" t="s">
        <v>2286</v>
      </c>
    </row>
    <row r="828" spans="1:2" x14ac:dyDescent="0.2">
      <c r="A828" s="16" t="s">
        <v>1061</v>
      </c>
      <c r="B828" s="16" t="s">
        <v>2287</v>
      </c>
    </row>
    <row r="829" spans="1:2" x14ac:dyDescent="0.2">
      <c r="A829" s="16" t="s">
        <v>1062</v>
      </c>
      <c r="B829" s="16" t="s">
        <v>2267</v>
      </c>
    </row>
    <row r="830" spans="1:2" x14ac:dyDescent="0.2">
      <c r="A830" s="16" t="s">
        <v>1063</v>
      </c>
      <c r="B830" s="16" t="s">
        <v>2269</v>
      </c>
    </row>
    <row r="831" spans="1:2" x14ac:dyDescent="0.2">
      <c r="A831" s="16" t="s">
        <v>1064</v>
      </c>
      <c r="B831" s="16" t="s">
        <v>2311</v>
      </c>
    </row>
    <row r="832" spans="1:2" x14ac:dyDescent="0.2">
      <c r="A832" s="16" t="s">
        <v>1065</v>
      </c>
      <c r="B832" s="16" t="s">
        <v>2312</v>
      </c>
    </row>
    <row r="833" spans="1:2" x14ac:dyDescent="0.2">
      <c r="A833" s="16" t="s">
        <v>1066</v>
      </c>
      <c r="B833" s="16" t="s">
        <v>2313</v>
      </c>
    </row>
    <row r="834" spans="1:2" x14ac:dyDescent="0.2">
      <c r="A834" s="16" t="s">
        <v>1067</v>
      </c>
      <c r="B834" s="16" t="s">
        <v>2314</v>
      </c>
    </row>
    <row r="835" spans="1:2" x14ac:dyDescent="0.2">
      <c r="A835" s="16" t="s">
        <v>1068</v>
      </c>
      <c r="B835" s="16" t="s">
        <v>2256</v>
      </c>
    </row>
    <row r="836" spans="1:2" x14ac:dyDescent="0.2">
      <c r="A836" s="16" t="s">
        <v>1069</v>
      </c>
      <c r="B836" s="16" t="s">
        <v>2298</v>
      </c>
    </row>
    <row r="837" spans="1:2" x14ac:dyDescent="0.2">
      <c r="A837" s="16" t="s">
        <v>1070</v>
      </c>
      <c r="B837" s="16" t="s">
        <v>2315</v>
      </c>
    </row>
    <row r="838" spans="1:2" x14ac:dyDescent="0.2">
      <c r="A838" s="16" t="s">
        <v>1071</v>
      </c>
      <c r="B838" s="16" t="s">
        <v>2294</v>
      </c>
    </row>
    <row r="839" spans="1:2" x14ac:dyDescent="0.2">
      <c r="A839" s="16" t="s">
        <v>1072</v>
      </c>
      <c r="B839" s="16" t="s">
        <v>2290</v>
      </c>
    </row>
    <row r="840" spans="1:2" x14ac:dyDescent="0.2">
      <c r="A840" s="16" t="s">
        <v>1073</v>
      </c>
      <c r="B840" s="16" t="s">
        <v>2257</v>
      </c>
    </row>
    <row r="841" spans="1:2" x14ac:dyDescent="0.2">
      <c r="A841" s="16" t="s">
        <v>1074</v>
      </c>
      <c r="B841" s="16" t="s">
        <v>2317</v>
      </c>
    </row>
    <row r="842" spans="1:2" x14ac:dyDescent="0.2">
      <c r="A842" s="16" t="s">
        <v>1075</v>
      </c>
      <c r="B842" s="16" t="s">
        <v>2280</v>
      </c>
    </row>
    <row r="843" spans="1:2" x14ac:dyDescent="0.2">
      <c r="A843" s="16" t="s">
        <v>1076</v>
      </c>
      <c r="B843" s="16" t="s">
        <v>2296</v>
      </c>
    </row>
    <row r="844" spans="1:2" x14ac:dyDescent="0.2">
      <c r="A844" s="16" t="s">
        <v>1077</v>
      </c>
      <c r="B844" s="16" t="s">
        <v>2316</v>
      </c>
    </row>
    <row r="845" spans="1:2" x14ac:dyDescent="0.2">
      <c r="A845" s="16" t="s">
        <v>1078</v>
      </c>
      <c r="B845" s="16" t="s">
        <v>2277</v>
      </c>
    </row>
    <row r="846" spans="1:2" x14ac:dyDescent="0.2">
      <c r="A846" s="16" t="s">
        <v>1079</v>
      </c>
      <c r="B846" s="16" t="s">
        <v>2258</v>
      </c>
    </row>
    <row r="847" spans="1:2" x14ac:dyDescent="0.2">
      <c r="A847" s="16" t="s">
        <v>1080</v>
      </c>
      <c r="B847" s="16" t="s">
        <v>2318</v>
      </c>
    </row>
    <row r="848" spans="1:2" x14ac:dyDescent="0.2">
      <c r="A848" s="16" t="s">
        <v>1081</v>
      </c>
      <c r="B848" s="16" t="s">
        <v>2288</v>
      </c>
    </row>
    <row r="849" spans="1:2" x14ac:dyDescent="0.2">
      <c r="A849" s="16" t="s">
        <v>1082</v>
      </c>
      <c r="B849" s="16" t="s">
        <v>2278</v>
      </c>
    </row>
    <row r="850" spans="1:2" x14ac:dyDescent="0.2">
      <c r="A850" s="16" t="s">
        <v>1083</v>
      </c>
      <c r="B850" s="16" t="s">
        <v>2302</v>
      </c>
    </row>
    <row r="851" spans="1:2" x14ac:dyDescent="0.2">
      <c r="A851" s="16" t="s">
        <v>1084</v>
      </c>
      <c r="B851" s="16" t="s">
        <v>2266</v>
      </c>
    </row>
    <row r="852" spans="1:2" x14ac:dyDescent="0.2">
      <c r="A852" s="16" t="s">
        <v>1085</v>
      </c>
      <c r="B852" s="16" t="s">
        <v>2265</v>
      </c>
    </row>
    <row r="853" spans="1:2" x14ac:dyDescent="0.2">
      <c r="A853" s="16" t="s">
        <v>1086</v>
      </c>
      <c r="B853" s="16" t="s">
        <v>2291</v>
      </c>
    </row>
    <row r="854" spans="1:2" x14ac:dyDescent="0.2">
      <c r="A854" s="16" t="s">
        <v>1087</v>
      </c>
      <c r="B854" s="16" t="s">
        <v>2306</v>
      </c>
    </row>
    <row r="855" spans="1:2" x14ac:dyDescent="0.2">
      <c r="A855" s="16" t="s">
        <v>1088</v>
      </c>
      <c r="B855" s="16" t="s">
        <v>2307</v>
      </c>
    </row>
    <row r="856" spans="1:2" x14ac:dyDescent="0.2">
      <c r="A856" s="16" t="s">
        <v>1089</v>
      </c>
      <c r="B856" s="16" t="s">
        <v>2279</v>
      </c>
    </row>
    <row r="857" spans="1:2" x14ac:dyDescent="0.2">
      <c r="A857" s="16" t="s">
        <v>1090</v>
      </c>
      <c r="B857" s="16" t="s">
        <v>2259</v>
      </c>
    </row>
    <row r="858" spans="1:2" x14ac:dyDescent="0.2">
      <c r="A858" s="16" t="s">
        <v>1091</v>
      </c>
      <c r="B858" s="16" t="s">
        <v>2283</v>
      </c>
    </row>
    <row r="859" spans="1:2" x14ac:dyDescent="0.2">
      <c r="A859" s="16" t="s">
        <v>1092</v>
      </c>
      <c r="B859" s="16" t="s">
        <v>2304</v>
      </c>
    </row>
    <row r="860" spans="1:2" x14ac:dyDescent="0.2">
      <c r="A860" s="16" t="s">
        <v>1093</v>
      </c>
      <c r="B860" s="16" t="s">
        <v>2285</v>
      </c>
    </row>
    <row r="861" spans="1:2" x14ac:dyDescent="0.2">
      <c r="A861" s="16" t="s">
        <v>1094</v>
      </c>
      <c r="B861" s="16" t="s">
        <v>2284</v>
      </c>
    </row>
    <row r="862" spans="1:2" x14ac:dyDescent="0.2">
      <c r="A862" s="16" t="s">
        <v>1095</v>
      </c>
      <c r="B862" s="16" t="s">
        <v>2295</v>
      </c>
    </row>
    <row r="863" spans="1:2" x14ac:dyDescent="0.2">
      <c r="A863" s="16" t="s">
        <v>1096</v>
      </c>
      <c r="B863" s="16" t="s">
        <v>2274</v>
      </c>
    </row>
    <row r="864" spans="1:2" x14ac:dyDescent="0.2">
      <c r="A864" s="16" t="s">
        <v>1097</v>
      </c>
      <c r="B864" s="16" t="s">
        <v>2273</v>
      </c>
    </row>
    <row r="865" spans="1:2" x14ac:dyDescent="0.2">
      <c r="A865" s="16" t="s">
        <v>1098</v>
      </c>
      <c r="B865" s="16" t="s">
        <v>2320</v>
      </c>
    </row>
    <row r="866" spans="1:2" x14ac:dyDescent="0.2">
      <c r="A866" s="16" t="s">
        <v>1099</v>
      </c>
      <c r="B866" s="16" t="s">
        <v>2255</v>
      </c>
    </row>
    <row r="867" spans="1:2" x14ac:dyDescent="0.2">
      <c r="A867" s="16" t="s">
        <v>1100</v>
      </c>
      <c r="B867" s="16" t="s">
        <v>2264</v>
      </c>
    </row>
    <row r="868" spans="1:2" x14ac:dyDescent="0.2">
      <c r="A868" s="16" t="s">
        <v>1101</v>
      </c>
      <c r="B868" s="16" t="s">
        <v>2281</v>
      </c>
    </row>
    <row r="869" spans="1:2" x14ac:dyDescent="0.2">
      <c r="A869" s="16" t="s">
        <v>1102</v>
      </c>
      <c r="B869" s="16" t="s">
        <v>2305</v>
      </c>
    </row>
    <row r="870" spans="1:2" x14ac:dyDescent="0.2">
      <c r="A870" s="16" t="s">
        <v>1103</v>
      </c>
      <c r="B870" s="16" t="s">
        <v>2321</v>
      </c>
    </row>
    <row r="871" spans="1:2" x14ac:dyDescent="0.2">
      <c r="A871" s="16" t="s">
        <v>1104</v>
      </c>
      <c r="B871" s="16" t="s">
        <v>2322</v>
      </c>
    </row>
    <row r="872" spans="1:2" x14ac:dyDescent="0.2">
      <c r="A872" s="16" t="s">
        <v>1105</v>
      </c>
      <c r="B872" s="16" t="s">
        <v>2282</v>
      </c>
    </row>
    <row r="873" spans="1:2" x14ac:dyDescent="0.2">
      <c r="A873" s="16" t="s">
        <v>1106</v>
      </c>
      <c r="B873" s="16" t="s">
        <v>2300</v>
      </c>
    </row>
    <row r="874" spans="1:2" x14ac:dyDescent="0.2">
      <c r="A874" s="16" t="s">
        <v>1107</v>
      </c>
      <c r="B874" s="16" t="s">
        <v>2319</v>
      </c>
    </row>
    <row r="875" spans="1:2" x14ac:dyDescent="0.2">
      <c r="A875" s="16" t="s">
        <v>1108</v>
      </c>
      <c r="B875" s="16" t="s">
        <v>2301</v>
      </c>
    </row>
    <row r="876" spans="1:2" x14ac:dyDescent="0.2">
      <c r="A876" s="16" t="s">
        <v>1109</v>
      </c>
      <c r="B876" s="16" t="s">
        <v>2275</v>
      </c>
    </row>
    <row r="877" spans="1:2" x14ac:dyDescent="0.2">
      <c r="A877" s="16" t="s">
        <v>1110</v>
      </c>
      <c r="B877" s="16" t="s">
        <v>2292</v>
      </c>
    </row>
    <row r="878" spans="1:2" x14ac:dyDescent="0.2">
      <c r="A878" s="16" t="s">
        <v>1111</v>
      </c>
      <c r="B878" s="16" t="s">
        <v>2299</v>
      </c>
    </row>
    <row r="879" spans="1:2" x14ac:dyDescent="0.2">
      <c r="A879" s="16" t="s">
        <v>1112</v>
      </c>
      <c r="B879" s="16" t="s">
        <v>2261</v>
      </c>
    </row>
    <row r="880" spans="1:2" x14ac:dyDescent="0.2">
      <c r="A880" s="16" t="s">
        <v>1113</v>
      </c>
      <c r="B880" s="16" t="s">
        <v>2262</v>
      </c>
    </row>
    <row r="881" spans="1:2" x14ac:dyDescent="0.2">
      <c r="A881" s="16" t="s">
        <v>1114</v>
      </c>
      <c r="B881" s="16" t="s">
        <v>2268</v>
      </c>
    </row>
    <row r="882" spans="1:2" x14ac:dyDescent="0.2">
      <c r="A882" s="16" t="s">
        <v>1115</v>
      </c>
      <c r="B882" s="16" t="s">
        <v>2276</v>
      </c>
    </row>
    <row r="883" spans="1:2" x14ac:dyDescent="0.2">
      <c r="A883" s="16" t="s">
        <v>1116</v>
      </c>
      <c r="B883" s="16" t="s">
        <v>2297</v>
      </c>
    </row>
    <row r="884" spans="1:2" x14ac:dyDescent="0.2">
      <c r="A884" s="16" t="s">
        <v>1117</v>
      </c>
      <c r="B884" s="16" t="s">
        <v>2271</v>
      </c>
    </row>
    <row r="885" spans="1:2" x14ac:dyDescent="0.2">
      <c r="A885" s="16" t="s">
        <v>1118</v>
      </c>
      <c r="B885" s="16" t="s">
        <v>2293</v>
      </c>
    </row>
    <row r="886" spans="1:2" x14ac:dyDescent="0.2">
      <c r="A886" s="16" t="s">
        <v>1119</v>
      </c>
      <c r="B886" s="16" t="s">
        <v>2254</v>
      </c>
    </row>
    <row r="887" spans="1:2" x14ac:dyDescent="0.2">
      <c r="A887" s="16" t="s">
        <v>1120</v>
      </c>
      <c r="B887" s="16" t="s">
        <v>2289</v>
      </c>
    </row>
    <row r="888" spans="1:2" x14ac:dyDescent="0.2">
      <c r="A888" s="16" t="s">
        <v>1121</v>
      </c>
      <c r="B888" s="16" t="s">
        <v>2263</v>
      </c>
    </row>
    <row r="889" spans="1:2" x14ac:dyDescent="0.2">
      <c r="A889" s="16" t="s">
        <v>1122</v>
      </c>
      <c r="B889" s="16" t="s">
        <v>2691</v>
      </c>
    </row>
    <row r="890" spans="1:2" x14ac:dyDescent="0.2">
      <c r="A890" s="16" t="s">
        <v>1123</v>
      </c>
      <c r="B890" s="16" t="s">
        <v>2769</v>
      </c>
    </row>
    <row r="891" spans="1:2" x14ac:dyDescent="0.2">
      <c r="A891" s="16" t="s">
        <v>1124</v>
      </c>
      <c r="B891" s="16" t="s">
        <v>2768</v>
      </c>
    </row>
    <row r="892" spans="1:2" x14ac:dyDescent="0.2">
      <c r="A892" s="16" t="s">
        <v>1125</v>
      </c>
      <c r="B892" s="16" t="s">
        <v>2770</v>
      </c>
    </row>
    <row r="893" spans="1:2" x14ac:dyDescent="0.2">
      <c r="A893" s="16" t="s">
        <v>1126</v>
      </c>
      <c r="B893" s="16" t="s">
        <v>2692</v>
      </c>
    </row>
    <row r="894" spans="1:2" x14ac:dyDescent="0.2">
      <c r="A894" s="16" t="s">
        <v>1127</v>
      </c>
      <c r="B894" s="16" t="s">
        <v>2709</v>
      </c>
    </row>
    <row r="895" spans="1:2" x14ac:dyDescent="0.2">
      <c r="A895" s="16" t="s">
        <v>1128</v>
      </c>
      <c r="B895" s="16" t="s">
        <v>2702</v>
      </c>
    </row>
    <row r="896" spans="1:2" x14ac:dyDescent="0.2">
      <c r="A896" s="16" t="s">
        <v>1129</v>
      </c>
      <c r="B896" s="16" t="s">
        <v>2696</v>
      </c>
    </row>
    <row r="897" spans="1:2" x14ac:dyDescent="0.2">
      <c r="A897" s="16" t="s">
        <v>1130</v>
      </c>
      <c r="B897" s="16" t="s">
        <v>2693</v>
      </c>
    </row>
    <row r="898" spans="1:2" x14ac:dyDescent="0.2">
      <c r="A898" s="16" t="s">
        <v>1131</v>
      </c>
      <c r="B898" s="16" t="s">
        <v>2701</v>
      </c>
    </row>
    <row r="899" spans="1:2" x14ac:dyDescent="0.2">
      <c r="A899" s="16" t="s">
        <v>1132</v>
      </c>
      <c r="B899" s="16" t="s">
        <v>2697</v>
      </c>
    </row>
    <row r="900" spans="1:2" x14ac:dyDescent="0.2">
      <c r="A900" s="16" t="s">
        <v>1133</v>
      </c>
      <c r="B900" s="16" t="s">
        <v>2704</v>
      </c>
    </row>
    <row r="901" spans="1:2" x14ac:dyDescent="0.2">
      <c r="A901" s="16" t="s">
        <v>1134</v>
      </c>
      <c r="B901" s="16" t="s">
        <v>2706</v>
      </c>
    </row>
    <row r="902" spans="1:2" x14ac:dyDescent="0.2">
      <c r="A902" s="16" t="s">
        <v>1135</v>
      </c>
      <c r="B902" s="16" t="s">
        <v>2698</v>
      </c>
    </row>
    <row r="903" spans="1:2" x14ac:dyDescent="0.2">
      <c r="A903" s="16" t="s">
        <v>1136</v>
      </c>
      <c r="B903" s="16" t="s">
        <v>2707</v>
      </c>
    </row>
    <row r="904" spans="1:2" x14ac:dyDescent="0.2">
      <c r="A904" s="16" t="s">
        <v>1137</v>
      </c>
      <c r="B904" s="16" t="s">
        <v>2695</v>
      </c>
    </row>
    <row r="905" spans="1:2" x14ac:dyDescent="0.2">
      <c r="A905" s="16" t="s">
        <v>1138</v>
      </c>
      <c r="B905" s="16" t="s">
        <v>2694</v>
      </c>
    </row>
    <row r="906" spans="1:2" x14ac:dyDescent="0.2">
      <c r="A906" s="16" t="s">
        <v>1139</v>
      </c>
      <c r="B906" s="16" t="s">
        <v>2705</v>
      </c>
    </row>
    <row r="907" spans="1:2" x14ac:dyDescent="0.2">
      <c r="A907" s="16" t="s">
        <v>1140</v>
      </c>
      <c r="B907" s="16" t="s">
        <v>2700</v>
      </c>
    </row>
    <row r="908" spans="1:2" x14ac:dyDescent="0.2">
      <c r="A908" s="16" t="s">
        <v>1141</v>
      </c>
      <c r="B908" s="16" t="s">
        <v>2699</v>
      </c>
    </row>
    <row r="909" spans="1:2" x14ac:dyDescent="0.2">
      <c r="A909" s="16" t="s">
        <v>1142</v>
      </c>
      <c r="B909" s="16" t="s">
        <v>2703</v>
      </c>
    </row>
    <row r="910" spans="1:2" x14ac:dyDescent="0.2">
      <c r="A910" s="16" t="s">
        <v>1143</v>
      </c>
      <c r="B910" s="16" t="s">
        <v>2708</v>
      </c>
    </row>
    <row r="911" spans="1:2" x14ac:dyDescent="0.2">
      <c r="A911" s="16" t="s">
        <v>1144</v>
      </c>
      <c r="B911" s="16" t="s">
        <v>3389</v>
      </c>
    </row>
    <row r="912" spans="1:2" x14ac:dyDescent="0.2">
      <c r="A912" s="16" t="s">
        <v>1145</v>
      </c>
      <c r="B912" s="16" t="s">
        <v>3406</v>
      </c>
    </row>
    <row r="913" spans="1:2" x14ac:dyDescent="0.2">
      <c r="A913" s="16" t="s">
        <v>1146</v>
      </c>
      <c r="B913" s="16" t="s">
        <v>3407</v>
      </c>
    </row>
    <row r="914" spans="1:2" x14ac:dyDescent="0.2">
      <c r="A914" s="16" t="s">
        <v>1147</v>
      </c>
      <c r="B914" s="16" t="s">
        <v>3453</v>
      </c>
    </row>
    <row r="915" spans="1:2" x14ac:dyDescent="0.2">
      <c r="A915" s="16" t="s">
        <v>1148</v>
      </c>
      <c r="B915" s="16" t="s">
        <v>3390</v>
      </c>
    </row>
    <row r="916" spans="1:2" x14ac:dyDescent="0.2">
      <c r="A916" s="16" t="s">
        <v>1149</v>
      </c>
      <c r="B916" s="16" t="s">
        <v>3271</v>
      </c>
    </row>
    <row r="917" spans="1:2" x14ac:dyDescent="0.2">
      <c r="A917" s="16" t="s">
        <v>1150</v>
      </c>
      <c r="B917" s="16" t="s">
        <v>2688</v>
      </c>
    </row>
    <row r="918" spans="1:2" x14ac:dyDescent="0.2">
      <c r="A918" s="16" t="s">
        <v>1151</v>
      </c>
      <c r="B918" s="16" t="s">
        <v>3436</v>
      </c>
    </row>
    <row r="919" spans="1:2" x14ac:dyDescent="0.2">
      <c r="A919" s="16" t="s">
        <v>1152</v>
      </c>
      <c r="B919" s="16" t="s">
        <v>3267</v>
      </c>
    </row>
    <row r="920" spans="1:2" x14ac:dyDescent="0.2">
      <c r="A920" s="16" t="s">
        <v>1153</v>
      </c>
      <c r="B920" s="16" t="s">
        <v>3420</v>
      </c>
    </row>
    <row r="921" spans="1:2" x14ac:dyDescent="0.2">
      <c r="A921" s="16" t="s">
        <v>1154</v>
      </c>
      <c r="B921" s="16" t="s">
        <v>3405</v>
      </c>
    </row>
    <row r="922" spans="1:2" x14ac:dyDescent="0.2">
      <c r="A922" s="16" t="s">
        <v>1155</v>
      </c>
      <c r="B922" s="16" t="s">
        <v>3480</v>
      </c>
    </row>
    <row r="923" spans="1:2" x14ac:dyDescent="0.2">
      <c r="A923" s="16" t="s">
        <v>1156</v>
      </c>
      <c r="B923" s="16" t="s">
        <v>3471</v>
      </c>
    </row>
    <row r="924" spans="1:2" x14ac:dyDescent="0.2">
      <c r="A924" s="16" t="s">
        <v>1157</v>
      </c>
      <c r="B924" s="16" t="s">
        <v>3503</v>
      </c>
    </row>
    <row r="925" spans="1:2" x14ac:dyDescent="0.2">
      <c r="A925" s="16" t="s">
        <v>1158</v>
      </c>
      <c r="B925" s="16" t="s">
        <v>3388</v>
      </c>
    </row>
    <row r="926" spans="1:2" x14ac:dyDescent="0.2">
      <c r="A926" s="16" t="s">
        <v>1159</v>
      </c>
      <c r="B926" s="16" t="s">
        <v>3495</v>
      </c>
    </row>
    <row r="927" spans="1:2" x14ac:dyDescent="0.2">
      <c r="A927" s="16" t="s">
        <v>1160</v>
      </c>
      <c r="B927" s="16" t="s">
        <v>3504</v>
      </c>
    </row>
    <row r="928" spans="1:2" x14ac:dyDescent="0.2">
      <c r="A928" s="16" t="s">
        <v>1161</v>
      </c>
      <c r="B928" s="16" t="s">
        <v>3505</v>
      </c>
    </row>
    <row r="929" spans="1:2" x14ac:dyDescent="0.2">
      <c r="A929" s="16" t="s">
        <v>1162</v>
      </c>
      <c r="B929" s="16" t="s">
        <v>3439</v>
      </c>
    </row>
    <row r="930" spans="1:2" x14ac:dyDescent="0.2">
      <c r="A930" s="16" t="s">
        <v>1163</v>
      </c>
      <c r="B930" s="16" t="s">
        <v>3227</v>
      </c>
    </row>
    <row r="931" spans="1:2" x14ac:dyDescent="0.2">
      <c r="A931" s="16" t="s">
        <v>1164</v>
      </c>
      <c r="B931" s="16" t="s">
        <v>3203</v>
      </c>
    </row>
    <row r="932" spans="1:2" x14ac:dyDescent="0.2">
      <c r="A932" s="16" t="s">
        <v>1165</v>
      </c>
      <c r="B932" s="16" t="s">
        <v>3476</v>
      </c>
    </row>
    <row r="933" spans="1:2" x14ac:dyDescent="0.2">
      <c r="A933" s="16" t="s">
        <v>1166</v>
      </c>
      <c r="B933" s="16" t="s">
        <v>3401</v>
      </c>
    </row>
    <row r="934" spans="1:2" x14ac:dyDescent="0.2">
      <c r="A934" s="16" t="s">
        <v>1167</v>
      </c>
      <c r="B934" s="16" t="s">
        <v>3478</v>
      </c>
    </row>
    <row r="935" spans="1:2" x14ac:dyDescent="0.2">
      <c r="A935" s="16" t="s">
        <v>1168</v>
      </c>
      <c r="B935" s="16" t="s">
        <v>3484</v>
      </c>
    </row>
    <row r="936" spans="1:2" x14ac:dyDescent="0.2">
      <c r="A936" s="16" t="s">
        <v>1169</v>
      </c>
      <c r="B936" s="16" t="s">
        <v>3473</v>
      </c>
    </row>
    <row r="937" spans="1:2" x14ac:dyDescent="0.2">
      <c r="A937" s="16" t="s">
        <v>1170</v>
      </c>
      <c r="B937" s="16" t="s">
        <v>3463</v>
      </c>
    </row>
    <row r="938" spans="1:2" x14ac:dyDescent="0.2">
      <c r="A938" s="16" t="s">
        <v>1171</v>
      </c>
      <c r="B938" s="16" t="s">
        <v>3452</v>
      </c>
    </row>
    <row r="939" spans="1:2" x14ac:dyDescent="0.2">
      <c r="A939" s="16" t="s">
        <v>1172</v>
      </c>
      <c r="B939" s="16" t="s">
        <v>3096</v>
      </c>
    </row>
    <row r="940" spans="1:2" x14ac:dyDescent="0.2">
      <c r="A940" s="16" t="s">
        <v>1173</v>
      </c>
      <c r="B940" s="16" t="s">
        <v>3350</v>
      </c>
    </row>
    <row r="941" spans="1:2" x14ac:dyDescent="0.2">
      <c r="A941" s="16" t="s">
        <v>1174</v>
      </c>
      <c r="B941" s="16" t="s">
        <v>3424</v>
      </c>
    </row>
    <row r="942" spans="1:2" x14ac:dyDescent="0.2">
      <c r="A942" s="16" t="s">
        <v>1175</v>
      </c>
      <c r="B942" s="16" t="s">
        <v>3228</v>
      </c>
    </row>
    <row r="943" spans="1:2" x14ac:dyDescent="0.2">
      <c r="A943" s="16" t="s">
        <v>1176</v>
      </c>
      <c r="B943" s="16" t="s">
        <v>3496</v>
      </c>
    </row>
    <row r="944" spans="1:2" x14ac:dyDescent="0.2">
      <c r="A944" s="16" t="s">
        <v>1177</v>
      </c>
      <c r="B944" s="16" t="s">
        <v>3437</v>
      </c>
    </row>
    <row r="945" spans="1:2" x14ac:dyDescent="0.2">
      <c r="A945" s="16" t="s">
        <v>1178</v>
      </c>
      <c r="B945" s="16" t="s">
        <v>3440</v>
      </c>
    </row>
    <row r="946" spans="1:2" x14ac:dyDescent="0.2">
      <c r="A946" s="16" t="s">
        <v>1179</v>
      </c>
      <c r="B946" s="16" t="s">
        <v>3438</v>
      </c>
    </row>
    <row r="947" spans="1:2" x14ac:dyDescent="0.2">
      <c r="A947" s="16" t="s">
        <v>1180</v>
      </c>
      <c r="B947" s="16" t="s">
        <v>3384</v>
      </c>
    </row>
    <row r="948" spans="1:2" x14ac:dyDescent="0.2">
      <c r="A948" s="16" t="s">
        <v>1181</v>
      </c>
      <c r="B948" s="16" t="s">
        <v>3237</v>
      </c>
    </row>
    <row r="949" spans="1:2" x14ac:dyDescent="0.2">
      <c r="A949" s="16" t="s">
        <v>1182</v>
      </c>
      <c r="B949" s="16" t="s">
        <v>3233</v>
      </c>
    </row>
    <row r="950" spans="1:2" x14ac:dyDescent="0.2">
      <c r="A950" s="16" t="s">
        <v>1183</v>
      </c>
      <c r="B950" s="16" t="s">
        <v>2474</v>
      </c>
    </row>
    <row r="951" spans="1:2" x14ac:dyDescent="0.2">
      <c r="A951" s="16" t="s">
        <v>1184</v>
      </c>
      <c r="B951" s="16" t="s">
        <v>3464</v>
      </c>
    </row>
    <row r="952" spans="1:2" x14ac:dyDescent="0.2">
      <c r="A952" s="16" t="s">
        <v>1185</v>
      </c>
      <c r="B952" s="16" t="s">
        <v>3465</v>
      </c>
    </row>
    <row r="953" spans="1:2" x14ac:dyDescent="0.2">
      <c r="A953" s="16" t="s">
        <v>1186</v>
      </c>
      <c r="B953" s="16" t="s">
        <v>3514</v>
      </c>
    </row>
    <row r="954" spans="1:2" x14ac:dyDescent="0.2">
      <c r="A954" s="16" t="s">
        <v>1187</v>
      </c>
      <c r="B954" s="16" t="s">
        <v>3429</v>
      </c>
    </row>
    <row r="955" spans="1:2" x14ac:dyDescent="0.2">
      <c r="A955" s="16" t="s">
        <v>1188</v>
      </c>
      <c r="B955" s="16" t="s">
        <v>3483</v>
      </c>
    </row>
    <row r="956" spans="1:2" x14ac:dyDescent="0.2">
      <c r="A956" s="16" t="s">
        <v>1189</v>
      </c>
      <c r="B956" s="16" t="s">
        <v>3382</v>
      </c>
    </row>
    <row r="957" spans="1:2" x14ac:dyDescent="0.2">
      <c r="A957" s="16" t="s">
        <v>1190</v>
      </c>
      <c r="B957" s="16" t="s">
        <v>3381</v>
      </c>
    </row>
    <row r="958" spans="1:2" x14ac:dyDescent="0.2">
      <c r="A958" s="16" t="s">
        <v>1191</v>
      </c>
      <c r="B958" s="16" t="s">
        <v>3268</v>
      </c>
    </row>
    <row r="959" spans="1:2" x14ac:dyDescent="0.2">
      <c r="A959" s="16" t="s">
        <v>1192</v>
      </c>
      <c r="B959" s="16" t="s">
        <v>3492</v>
      </c>
    </row>
    <row r="960" spans="1:2" x14ac:dyDescent="0.2">
      <c r="A960" s="16" t="s">
        <v>1193</v>
      </c>
      <c r="B960" s="16" t="s">
        <v>3468</v>
      </c>
    </row>
    <row r="961" spans="1:2" x14ac:dyDescent="0.2">
      <c r="A961" s="16" t="s">
        <v>1194</v>
      </c>
      <c r="B961" s="16" t="s">
        <v>3454</v>
      </c>
    </row>
    <row r="962" spans="1:2" x14ac:dyDescent="0.2">
      <c r="A962" s="16" t="s">
        <v>1195</v>
      </c>
      <c r="B962" s="16" t="s">
        <v>3461</v>
      </c>
    </row>
    <row r="963" spans="1:2" x14ac:dyDescent="0.2">
      <c r="A963" s="16" t="s">
        <v>1196</v>
      </c>
      <c r="B963" s="16" t="s">
        <v>3460</v>
      </c>
    </row>
    <row r="964" spans="1:2" x14ac:dyDescent="0.2">
      <c r="A964" s="16" t="s">
        <v>1197</v>
      </c>
      <c r="B964" s="16" t="s">
        <v>3346</v>
      </c>
    </row>
    <row r="965" spans="1:2" x14ac:dyDescent="0.2">
      <c r="A965" s="16" t="s">
        <v>1198</v>
      </c>
      <c r="B965" s="16" t="s">
        <v>3269</v>
      </c>
    </row>
    <row r="966" spans="1:2" x14ac:dyDescent="0.2">
      <c r="A966" s="16" t="s">
        <v>1199</v>
      </c>
      <c r="B966" s="16" t="s">
        <v>3349</v>
      </c>
    </row>
    <row r="967" spans="1:2" x14ac:dyDescent="0.2">
      <c r="A967" s="16" t="s">
        <v>1200</v>
      </c>
      <c r="B967" s="16" t="s">
        <v>3487</v>
      </c>
    </row>
    <row r="968" spans="1:2" x14ac:dyDescent="0.2">
      <c r="A968" s="16" t="s">
        <v>1201</v>
      </c>
      <c r="B968" s="16" t="s">
        <v>2912</v>
      </c>
    </row>
    <row r="969" spans="1:2" x14ac:dyDescent="0.2">
      <c r="A969" s="16" t="s">
        <v>1202</v>
      </c>
      <c r="B969" s="16" t="s">
        <v>3467</v>
      </c>
    </row>
    <row r="970" spans="1:2" x14ac:dyDescent="0.2">
      <c r="A970" s="16" t="s">
        <v>1203</v>
      </c>
      <c r="B970" s="16" t="s">
        <v>3466</v>
      </c>
    </row>
    <row r="971" spans="1:2" x14ac:dyDescent="0.2">
      <c r="A971" s="16" t="s">
        <v>1204</v>
      </c>
      <c r="B971" s="16" t="s">
        <v>3513</v>
      </c>
    </row>
    <row r="972" spans="1:2" x14ac:dyDescent="0.2">
      <c r="A972" s="16" t="s">
        <v>1205</v>
      </c>
      <c r="B972" s="16" t="s">
        <v>3497</v>
      </c>
    </row>
    <row r="973" spans="1:2" x14ac:dyDescent="0.2">
      <c r="A973" s="16" t="s">
        <v>1206</v>
      </c>
      <c r="B973" s="16" t="s">
        <v>3451</v>
      </c>
    </row>
    <row r="974" spans="1:2" x14ac:dyDescent="0.2">
      <c r="A974" s="16" t="s">
        <v>1207</v>
      </c>
      <c r="B974" s="16" t="s">
        <v>2909</v>
      </c>
    </row>
    <row r="975" spans="1:2" x14ac:dyDescent="0.2">
      <c r="A975" s="16" t="s">
        <v>1208</v>
      </c>
      <c r="B975" s="16" t="s">
        <v>3380</v>
      </c>
    </row>
    <row r="976" spans="1:2" x14ac:dyDescent="0.2">
      <c r="A976" s="16" t="s">
        <v>1209</v>
      </c>
      <c r="B976" s="16" t="s">
        <v>3270</v>
      </c>
    </row>
    <row r="977" spans="1:2" x14ac:dyDescent="0.2">
      <c r="A977" s="16" t="s">
        <v>1210</v>
      </c>
      <c r="B977" s="16" t="s">
        <v>3421</v>
      </c>
    </row>
    <row r="978" spans="1:2" x14ac:dyDescent="0.2">
      <c r="A978" s="16" t="s">
        <v>1211</v>
      </c>
      <c r="B978" s="16" t="s">
        <v>3427</v>
      </c>
    </row>
    <row r="979" spans="1:2" x14ac:dyDescent="0.2">
      <c r="A979" s="16" t="s">
        <v>1212</v>
      </c>
      <c r="B979" s="16" t="s">
        <v>3490</v>
      </c>
    </row>
    <row r="980" spans="1:2" x14ac:dyDescent="0.2">
      <c r="A980" s="16" t="s">
        <v>1213</v>
      </c>
      <c r="B980" s="16" t="s">
        <v>3423</v>
      </c>
    </row>
    <row r="981" spans="1:2" x14ac:dyDescent="0.2">
      <c r="A981" s="16" t="s">
        <v>1214</v>
      </c>
      <c r="B981" s="16" t="s">
        <v>3379</v>
      </c>
    </row>
    <row r="982" spans="1:2" x14ac:dyDescent="0.2">
      <c r="A982" s="16" t="s">
        <v>1215</v>
      </c>
      <c r="B982" s="16" t="s">
        <v>3378</v>
      </c>
    </row>
    <row r="983" spans="1:2" x14ac:dyDescent="0.2">
      <c r="A983" s="16" t="s">
        <v>1216</v>
      </c>
      <c r="B983" s="16" t="s">
        <v>3408</v>
      </c>
    </row>
    <row r="984" spans="1:2" x14ac:dyDescent="0.2">
      <c r="A984" s="16" t="s">
        <v>1217</v>
      </c>
      <c r="B984" s="16" t="s">
        <v>3398</v>
      </c>
    </row>
    <row r="985" spans="1:2" x14ac:dyDescent="0.2">
      <c r="A985" s="16" t="s">
        <v>1218</v>
      </c>
      <c r="B985" s="16" t="s">
        <v>3400</v>
      </c>
    </row>
    <row r="986" spans="1:2" x14ac:dyDescent="0.2">
      <c r="A986" s="16" t="s">
        <v>1219</v>
      </c>
      <c r="B986" s="16" t="s">
        <v>3512</v>
      </c>
    </row>
    <row r="987" spans="1:2" x14ac:dyDescent="0.2">
      <c r="A987" s="16" t="s">
        <v>1220</v>
      </c>
      <c r="B987" s="16" t="s">
        <v>3229</v>
      </c>
    </row>
    <row r="988" spans="1:2" x14ac:dyDescent="0.2">
      <c r="A988" s="16" t="s">
        <v>1221</v>
      </c>
      <c r="B988" s="16" t="s">
        <v>3462</v>
      </c>
    </row>
    <row r="989" spans="1:2" x14ac:dyDescent="0.2">
      <c r="A989" s="16" t="s">
        <v>1222</v>
      </c>
      <c r="B989" s="16" t="s">
        <v>3415</v>
      </c>
    </row>
    <row r="990" spans="1:2" x14ac:dyDescent="0.2">
      <c r="A990" s="16" t="s">
        <v>1223</v>
      </c>
      <c r="B990" s="16" t="s">
        <v>3485</v>
      </c>
    </row>
    <row r="991" spans="1:2" x14ac:dyDescent="0.2">
      <c r="A991" s="16" t="s">
        <v>1224</v>
      </c>
      <c r="B991" s="16" t="s">
        <v>3428</v>
      </c>
    </row>
    <row r="992" spans="1:2" x14ac:dyDescent="0.2">
      <c r="A992" s="16" t="s">
        <v>1225</v>
      </c>
      <c r="B992" s="16" t="s">
        <v>3416</v>
      </c>
    </row>
    <row r="993" spans="1:2" x14ac:dyDescent="0.2">
      <c r="A993" s="16" t="s">
        <v>1226</v>
      </c>
      <c r="B993" s="16" t="s">
        <v>3498</v>
      </c>
    </row>
    <row r="994" spans="1:2" x14ac:dyDescent="0.2">
      <c r="A994" s="16" t="s">
        <v>1227</v>
      </c>
      <c r="B994" s="16" t="s">
        <v>3455</v>
      </c>
    </row>
    <row r="995" spans="1:2" x14ac:dyDescent="0.2">
      <c r="A995" s="16" t="s">
        <v>1228</v>
      </c>
      <c r="B995" s="16" t="s">
        <v>3351</v>
      </c>
    </row>
    <row r="996" spans="1:2" x14ac:dyDescent="0.2">
      <c r="A996" s="16" t="s">
        <v>1229</v>
      </c>
      <c r="B996" s="16" t="s">
        <v>2911</v>
      </c>
    </row>
    <row r="997" spans="1:2" x14ac:dyDescent="0.2">
      <c r="A997" s="16" t="s">
        <v>1230</v>
      </c>
      <c r="B997" s="16" t="s">
        <v>3409</v>
      </c>
    </row>
    <row r="998" spans="1:2" x14ac:dyDescent="0.2">
      <c r="A998" s="16" t="s">
        <v>1231</v>
      </c>
      <c r="B998" s="16" t="s">
        <v>3410</v>
      </c>
    </row>
    <row r="999" spans="1:2" x14ac:dyDescent="0.2">
      <c r="A999" s="16" t="s">
        <v>1232</v>
      </c>
      <c r="B999" s="16" t="s">
        <v>3411</v>
      </c>
    </row>
    <row r="1000" spans="1:2" x14ac:dyDescent="0.2">
      <c r="A1000" s="16" t="s">
        <v>1233</v>
      </c>
      <c r="B1000" s="16" t="s">
        <v>3412</v>
      </c>
    </row>
    <row r="1001" spans="1:2" x14ac:dyDescent="0.2">
      <c r="A1001" s="16" t="s">
        <v>1234</v>
      </c>
      <c r="B1001" s="16" t="s">
        <v>3413</v>
      </c>
    </row>
    <row r="1002" spans="1:2" x14ac:dyDescent="0.2">
      <c r="A1002" s="16" t="s">
        <v>1235</v>
      </c>
      <c r="B1002" s="16" t="s">
        <v>3475</v>
      </c>
    </row>
    <row r="1003" spans="1:2" x14ac:dyDescent="0.2">
      <c r="A1003" s="16" t="s">
        <v>1236</v>
      </c>
      <c r="B1003" s="16" t="s">
        <v>2405</v>
      </c>
    </row>
    <row r="1004" spans="1:2" x14ac:dyDescent="0.2">
      <c r="A1004" s="16" t="s">
        <v>1237</v>
      </c>
      <c r="B1004" s="16" t="s">
        <v>3370</v>
      </c>
    </row>
    <row r="1005" spans="1:2" x14ac:dyDescent="0.2">
      <c r="A1005" s="16" t="s">
        <v>1238</v>
      </c>
      <c r="B1005" s="16" t="s">
        <v>3259</v>
      </c>
    </row>
    <row r="1006" spans="1:2" x14ac:dyDescent="0.2">
      <c r="A1006" s="16" t="s">
        <v>1239</v>
      </c>
      <c r="B1006" s="16" t="s">
        <v>3377</v>
      </c>
    </row>
    <row r="1007" spans="1:2" x14ac:dyDescent="0.2">
      <c r="A1007" s="16" t="s">
        <v>1240</v>
      </c>
      <c r="B1007" s="16" t="s">
        <v>3434</v>
      </c>
    </row>
    <row r="1008" spans="1:2" x14ac:dyDescent="0.2">
      <c r="A1008" s="16" t="s">
        <v>1241</v>
      </c>
      <c r="B1008" s="16" t="s">
        <v>3435</v>
      </c>
    </row>
    <row r="1009" spans="1:2" x14ac:dyDescent="0.2">
      <c r="A1009" s="16" t="s">
        <v>1242</v>
      </c>
      <c r="B1009" s="16" t="s">
        <v>3376</v>
      </c>
    </row>
    <row r="1010" spans="1:2" x14ac:dyDescent="0.2">
      <c r="A1010" s="16" t="s">
        <v>1243</v>
      </c>
      <c r="B1010" s="16" t="s">
        <v>3488</v>
      </c>
    </row>
    <row r="1011" spans="1:2" x14ac:dyDescent="0.2">
      <c r="A1011" s="16" t="s">
        <v>1244</v>
      </c>
      <c r="B1011" s="16" t="s">
        <v>3375</v>
      </c>
    </row>
    <row r="1012" spans="1:2" x14ac:dyDescent="0.2">
      <c r="A1012" s="16" t="s">
        <v>1245</v>
      </c>
      <c r="B1012" s="16" t="s">
        <v>3272</v>
      </c>
    </row>
    <row r="1013" spans="1:2" x14ac:dyDescent="0.2">
      <c r="A1013" s="16" t="s">
        <v>1246</v>
      </c>
      <c r="B1013" s="16" t="s">
        <v>3456</v>
      </c>
    </row>
    <row r="1014" spans="1:2" x14ac:dyDescent="0.2">
      <c r="A1014" s="16" t="s">
        <v>1247</v>
      </c>
      <c r="B1014" s="16" t="s">
        <v>3499</v>
      </c>
    </row>
    <row r="1015" spans="1:2" x14ac:dyDescent="0.2">
      <c r="A1015" s="16" t="s">
        <v>1248</v>
      </c>
      <c r="B1015" s="16" t="s">
        <v>3470</v>
      </c>
    </row>
    <row r="1016" spans="1:2" x14ac:dyDescent="0.2">
      <c r="A1016" s="16" t="s">
        <v>1249</v>
      </c>
      <c r="B1016" s="16" t="s">
        <v>3352</v>
      </c>
    </row>
    <row r="1017" spans="1:2" x14ac:dyDescent="0.2">
      <c r="A1017" s="16" t="s">
        <v>1250</v>
      </c>
      <c r="B1017" s="16" t="s">
        <v>2910</v>
      </c>
    </row>
    <row r="1018" spans="1:2" x14ac:dyDescent="0.2">
      <c r="A1018" s="16" t="s">
        <v>1251</v>
      </c>
      <c r="B1018" s="16" t="s">
        <v>3472</v>
      </c>
    </row>
    <row r="1019" spans="1:2" x14ac:dyDescent="0.2">
      <c r="A1019" s="16" t="s">
        <v>1252</v>
      </c>
      <c r="B1019" s="16" t="s">
        <v>3500</v>
      </c>
    </row>
    <row r="1020" spans="1:2" x14ac:dyDescent="0.2">
      <c r="A1020" s="16" t="s">
        <v>1253</v>
      </c>
      <c r="B1020" s="16" t="s">
        <v>3459</v>
      </c>
    </row>
    <row r="1021" spans="1:2" x14ac:dyDescent="0.2">
      <c r="A1021" s="16" t="s">
        <v>1254</v>
      </c>
      <c r="B1021" s="16" t="s">
        <v>3426</v>
      </c>
    </row>
    <row r="1022" spans="1:2" x14ac:dyDescent="0.2">
      <c r="A1022" s="16" t="s">
        <v>1255</v>
      </c>
      <c r="B1022" s="16" t="s">
        <v>2913</v>
      </c>
    </row>
    <row r="1023" spans="1:2" x14ac:dyDescent="0.2">
      <c r="A1023" s="16" t="s">
        <v>1256</v>
      </c>
      <c r="B1023" s="16" t="s">
        <v>3469</v>
      </c>
    </row>
    <row r="1024" spans="1:2" x14ac:dyDescent="0.2">
      <c r="A1024" s="16" t="s">
        <v>1257</v>
      </c>
      <c r="B1024" s="16" t="s">
        <v>3374</v>
      </c>
    </row>
    <row r="1025" spans="1:2" x14ac:dyDescent="0.2">
      <c r="A1025" s="16" t="s">
        <v>1258</v>
      </c>
      <c r="B1025" s="16" t="s">
        <v>3260</v>
      </c>
    </row>
    <row r="1026" spans="1:2" x14ac:dyDescent="0.2">
      <c r="A1026" s="16" t="s">
        <v>1259</v>
      </c>
      <c r="B1026" s="16" t="s">
        <v>3373</v>
      </c>
    </row>
    <row r="1027" spans="1:2" x14ac:dyDescent="0.2">
      <c r="A1027" s="16" t="s">
        <v>1260</v>
      </c>
      <c r="B1027" s="16" t="s">
        <v>3450</v>
      </c>
    </row>
    <row r="1028" spans="1:2" x14ac:dyDescent="0.2">
      <c r="A1028" s="16" t="s">
        <v>1261</v>
      </c>
      <c r="B1028" s="16" t="s">
        <v>3444</v>
      </c>
    </row>
    <row r="1029" spans="1:2" x14ac:dyDescent="0.2">
      <c r="A1029" s="16" t="s">
        <v>1262</v>
      </c>
      <c r="B1029" s="16" t="s">
        <v>3425</v>
      </c>
    </row>
    <row r="1030" spans="1:2" x14ac:dyDescent="0.2">
      <c r="A1030" s="16" t="s">
        <v>1263</v>
      </c>
      <c r="B1030" s="16" t="s">
        <v>3422</v>
      </c>
    </row>
    <row r="1031" spans="1:2" x14ac:dyDescent="0.2">
      <c r="A1031" s="16" t="s">
        <v>1264</v>
      </c>
      <c r="B1031" s="16" t="s">
        <v>3372</v>
      </c>
    </row>
    <row r="1032" spans="1:2" x14ac:dyDescent="0.2">
      <c r="A1032" s="16" t="s">
        <v>1265</v>
      </c>
      <c r="B1032" s="16" t="s">
        <v>3441</v>
      </c>
    </row>
    <row r="1033" spans="1:2" x14ac:dyDescent="0.2">
      <c r="A1033" s="16" t="s">
        <v>1266</v>
      </c>
      <c r="B1033" s="16" t="s">
        <v>3482</v>
      </c>
    </row>
    <row r="1034" spans="1:2" x14ac:dyDescent="0.2">
      <c r="A1034" s="16" t="s">
        <v>1267</v>
      </c>
      <c r="B1034" s="16" t="s">
        <v>3489</v>
      </c>
    </row>
    <row r="1035" spans="1:2" x14ac:dyDescent="0.2">
      <c r="A1035" s="16" t="s">
        <v>1268</v>
      </c>
      <c r="B1035" s="16" t="s">
        <v>3347</v>
      </c>
    </row>
    <row r="1036" spans="1:2" x14ac:dyDescent="0.2">
      <c r="A1036" s="16" t="s">
        <v>1269</v>
      </c>
      <c r="B1036" s="16" t="s">
        <v>3501</v>
      </c>
    </row>
    <row r="1037" spans="1:2" x14ac:dyDescent="0.2">
      <c r="A1037" s="16" t="s">
        <v>1270</v>
      </c>
      <c r="B1037" s="16" t="s">
        <v>3515</v>
      </c>
    </row>
    <row r="1038" spans="1:2" x14ac:dyDescent="0.2">
      <c r="A1038" s="16" t="s">
        <v>1271</v>
      </c>
      <c r="B1038" s="16" t="s">
        <v>3387</v>
      </c>
    </row>
    <row r="1039" spans="1:2" x14ac:dyDescent="0.2">
      <c r="A1039" s="16" t="s">
        <v>1272</v>
      </c>
      <c r="B1039" s="16" t="s">
        <v>3430</v>
      </c>
    </row>
    <row r="1040" spans="1:2" x14ac:dyDescent="0.2">
      <c r="A1040" s="16" t="s">
        <v>1273</v>
      </c>
      <c r="B1040" s="16" t="s">
        <v>3264</v>
      </c>
    </row>
    <row r="1041" spans="1:2" x14ac:dyDescent="0.2">
      <c r="A1041" s="16" t="s">
        <v>1274</v>
      </c>
      <c r="B1041" s="16" t="s">
        <v>3262</v>
      </c>
    </row>
    <row r="1042" spans="1:2" x14ac:dyDescent="0.2">
      <c r="A1042" s="16" t="s">
        <v>1275</v>
      </c>
      <c r="B1042" s="16" t="s">
        <v>3419</v>
      </c>
    </row>
    <row r="1043" spans="1:2" x14ac:dyDescent="0.2">
      <c r="A1043" s="16" t="s">
        <v>1276</v>
      </c>
      <c r="B1043" s="16" t="s">
        <v>3257</v>
      </c>
    </row>
    <row r="1044" spans="1:2" x14ac:dyDescent="0.2">
      <c r="A1044" s="16" t="s">
        <v>1277</v>
      </c>
      <c r="B1044" s="16" t="s">
        <v>3230</v>
      </c>
    </row>
    <row r="1045" spans="1:2" x14ac:dyDescent="0.2">
      <c r="A1045" s="16" t="s">
        <v>1278</v>
      </c>
      <c r="B1045" s="16" t="s">
        <v>3238</v>
      </c>
    </row>
    <row r="1046" spans="1:2" x14ac:dyDescent="0.2">
      <c r="A1046" s="16" t="s">
        <v>1279</v>
      </c>
      <c r="B1046" s="16" t="s">
        <v>3502</v>
      </c>
    </row>
    <row r="1047" spans="1:2" x14ac:dyDescent="0.2">
      <c r="A1047" s="16" t="s">
        <v>1280</v>
      </c>
      <c r="B1047" s="16" t="s">
        <v>3261</v>
      </c>
    </row>
    <row r="1048" spans="1:2" x14ac:dyDescent="0.2">
      <c r="A1048" s="16" t="s">
        <v>1281</v>
      </c>
      <c r="B1048" s="16" t="s">
        <v>3345</v>
      </c>
    </row>
    <row r="1049" spans="1:2" x14ac:dyDescent="0.2">
      <c r="A1049" s="16" t="s">
        <v>1282</v>
      </c>
      <c r="B1049" s="16" t="s">
        <v>3348</v>
      </c>
    </row>
    <row r="1050" spans="1:2" x14ac:dyDescent="0.2">
      <c r="A1050" s="16" t="s">
        <v>1283</v>
      </c>
      <c r="B1050" s="16" t="s">
        <v>3479</v>
      </c>
    </row>
    <row r="1051" spans="1:2" x14ac:dyDescent="0.2">
      <c r="A1051" s="16" t="s">
        <v>1284</v>
      </c>
      <c r="B1051" s="16" t="s">
        <v>3417</v>
      </c>
    </row>
    <row r="1052" spans="1:2" x14ac:dyDescent="0.2">
      <c r="A1052" s="16" t="s">
        <v>1285</v>
      </c>
      <c r="B1052" s="16" t="s">
        <v>3258</v>
      </c>
    </row>
    <row r="1053" spans="1:2" x14ac:dyDescent="0.2">
      <c r="A1053" s="16" t="s">
        <v>1286</v>
      </c>
      <c r="B1053" s="16" t="s">
        <v>2914</v>
      </c>
    </row>
    <row r="1054" spans="1:2" x14ac:dyDescent="0.2">
      <c r="A1054" s="16" t="s">
        <v>1287</v>
      </c>
      <c r="B1054" s="16" t="s">
        <v>3481</v>
      </c>
    </row>
    <row r="1055" spans="1:2" x14ac:dyDescent="0.2">
      <c r="A1055" s="16" t="s">
        <v>1288</v>
      </c>
      <c r="B1055" s="16" t="s">
        <v>3477</v>
      </c>
    </row>
    <row r="1056" spans="1:2" x14ac:dyDescent="0.2">
      <c r="A1056" s="16" t="s">
        <v>1289</v>
      </c>
      <c r="B1056" s="16" t="s">
        <v>3457</v>
      </c>
    </row>
    <row r="1057" spans="1:2" x14ac:dyDescent="0.2">
      <c r="A1057" s="16" t="s">
        <v>1290</v>
      </c>
      <c r="B1057" s="16" t="s">
        <v>2578</v>
      </c>
    </row>
    <row r="1058" spans="1:2" x14ac:dyDescent="0.2">
      <c r="A1058" s="16" t="s">
        <v>1291</v>
      </c>
      <c r="B1058" s="16" t="s">
        <v>3418</v>
      </c>
    </row>
    <row r="1059" spans="1:2" x14ac:dyDescent="0.2">
      <c r="A1059" s="16" t="s">
        <v>1292</v>
      </c>
      <c r="B1059" s="16" t="s">
        <v>3399</v>
      </c>
    </row>
    <row r="1060" spans="1:2" x14ac:dyDescent="0.2">
      <c r="A1060" s="16" t="s">
        <v>1293</v>
      </c>
      <c r="B1060" s="16" t="s">
        <v>3371</v>
      </c>
    </row>
    <row r="1061" spans="1:2" x14ac:dyDescent="0.2">
      <c r="A1061" s="16" t="s">
        <v>1294</v>
      </c>
      <c r="B1061" s="16" t="s">
        <v>3385</v>
      </c>
    </row>
    <row r="1062" spans="1:2" x14ac:dyDescent="0.2">
      <c r="A1062" s="16" t="s">
        <v>1295</v>
      </c>
      <c r="B1062" s="16" t="s">
        <v>3486</v>
      </c>
    </row>
    <row r="1063" spans="1:2" x14ac:dyDescent="0.2">
      <c r="A1063" s="16" t="s">
        <v>1296</v>
      </c>
      <c r="B1063" s="16" t="s">
        <v>3263</v>
      </c>
    </row>
    <row r="1064" spans="1:2" x14ac:dyDescent="0.2">
      <c r="A1064" s="16" t="s">
        <v>1297</v>
      </c>
      <c r="B1064" s="16" t="s">
        <v>3386</v>
      </c>
    </row>
    <row r="1065" spans="1:2" x14ac:dyDescent="0.2">
      <c r="A1065" s="16" t="s">
        <v>1298</v>
      </c>
      <c r="B1065" s="16" t="s">
        <v>3383</v>
      </c>
    </row>
    <row r="1066" spans="1:2" x14ac:dyDescent="0.2">
      <c r="A1066" s="16" t="s">
        <v>1299</v>
      </c>
      <c r="B1066" s="16" t="s">
        <v>3442</v>
      </c>
    </row>
    <row r="1067" spans="1:2" x14ac:dyDescent="0.2">
      <c r="A1067" s="16" t="s">
        <v>1300</v>
      </c>
      <c r="B1067" s="16" t="s">
        <v>2610</v>
      </c>
    </row>
    <row r="1068" spans="1:2" x14ac:dyDescent="0.2">
      <c r="A1068" s="16" t="s">
        <v>1301</v>
      </c>
      <c r="B1068" s="16" t="s">
        <v>3493</v>
      </c>
    </row>
    <row r="1069" spans="1:2" x14ac:dyDescent="0.2">
      <c r="A1069" s="16" t="s">
        <v>1302</v>
      </c>
      <c r="B1069" s="16" t="s">
        <v>3265</v>
      </c>
    </row>
    <row r="1070" spans="1:2" x14ac:dyDescent="0.2">
      <c r="A1070" s="16" t="s">
        <v>1303</v>
      </c>
      <c r="B1070" s="16" t="s">
        <v>3414</v>
      </c>
    </row>
    <row r="1071" spans="1:2" x14ac:dyDescent="0.2">
      <c r="A1071" s="16" t="s">
        <v>1304</v>
      </c>
      <c r="B1071" s="16" t="s">
        <v>3474</v>
      </c>
    </row>
    <row r="1072" spans="1:2" x14ac:dyDescent="0.2">
      <c r="A1072" s="16" t="s">
        <v>1305</v>
      </c>
      <c r="B1072" s="16" t="s">
        <v>3443</v>
      </c>
    </row>
    <row r="1073" spans="1:2" x14ac:dyDescent="0.2">
      <c r="A1073" s="16" t="s">
        <v>1306</v>
      </c>
      <c r="B1073" s="16" t="s">
        <v>3447</v>
      </c>
    </row>
    <row r="1074" spans="1:2" x14ac:dyDescent="0.2">
      <c r="A1074" s="16" t="s">
        <v>1307</v>
      </c>
      <c r="B1074" s="16" t="s">
        <v>3448</v>
      </c>
    </row>
    <row r="1075" spans="1:2" x14ac:dyDescent="0.2">
      <c r="A1075" s="16" t="s">
        <v>1308</v>
      </c>
      <c r="B1075" s="16" t="s">
        <v>3449</v>
      </c>
    </row>
    <row r="1076" spans="1:2" x14ac:dyDescent="0.2">
      <c r="A1076" s="16" t="s">
        <v>1309</v>
      </c>
      <c r="B1076" s="16" t="s">
        <v>3445</v>
      </c>
    </row>
    <row r="1077" spans="1:2" x14ac:dyDescent="0.2">
      <c r="A1077" s="16" t="s">
        <v>1310</v>
      </c>
      <c r="B1077" s="16" t="s">
        <v>3446</v>
      </c>
    </row>
    <row r="1078" spans="1:2" x14ac:dyDescent="0.2">
      <c r="A1078" s="16" t="s">
        <v>1311</v>
      </c>
      <c r="B1078" s="16" t="s">
        <v>3266</v>
      </c>
    </row>
    <row r="1079" spans="1:2" x14ac:dyDescent="0.2">
      <c r="A1079" s="16" t="s">
        <v>1312</v>
      </c>
      <c r="B1079" s="16" t="s">
        <v>3458</v>
      </c>
    </row>
    <row r="1080" spans="1:2" x14ac:dyDescent="0.2">
      <c r="A1080" s="16" t="s">
        <v>1313</v>
      </c>
      <c r="B1080" s="16" t="s">
        <v>3491</v>
      </c>
    </row>
    <row r="1081" spans="1:2" x14ac:dyDescent="0.2">
      <c r="A1081" s="16" t="s">
        <v>1314</v>
      </c>
      <c r="B1081" s="16" t="s">
        <v>3494</v>
      </c>
    </row>
    <row r="1082" spans="1:2" x14ac:dyDescent="0.2">
      <c r="A1082" s="16" t="s">
        <v>1315</v>
      </c>
      <c r="B1082" s="16" t="s">
        <v>3033</v>
      </c>
    </row>
    <row r="1083" spans="1:2" x14ac:dyDescent="0.2">
      <c r="A1083" s="16" t="s">
        <v>1316</v>
      </c>
      <c r="B1083" s="16" t="s">
        <v>3023</v>
      </c>
    </row>
    <row r="1084" spans="1:2" x14ac:dyDescent="0.2">
      <c r="A1084" s="16" t="s">
        <v>1317</v>
      </c>
      <c r="B1084" s="16" t="s">
        <v>3022</v>
      </c>
    </row>
    <row r="1085" spans="1:2" x14ac:dyDescent="0.2">
      <c r="A1085" s="16" t="s">
        <v>1318</v>
      </c>
      <c r="B1085" s="16" t="s">
        <v>3027</v>
      </c>
    </row>
    <row r="1086" spans="1:2" x14ac:dyDescent="0.2">
      <c r="A1086" s="16" t="s">
        <v>1319</v>
      </c>
      <c r="B1086" s="16" t="s">
        <v>3025</v>
      </c>
    </row>
    <row r="1087" spans="1:2" x14ac:dyDescent="0.2">
      <c r="A1087" s="16" t="s">
        <v>1320</v>
      </c>
      <c r="B1087" s="16" t="s">
        <v>3032</v>
      </c>
    </row>
    <row r="1088" spans="1:2" x14ac:dyDescent="0.2">
      <c r="A1088" s="16" t="s">
        <v>1321</v>
      </c>
      <c r="B1088" s="16" t="s">
        <v>3020</v>
      </c>
    </row>
    <row r="1089" spans="1:2" x14ac:dyDescent="0.2">
      <c r="A1089" s="16" t="s">
        <v>1322</v>
      </c>
      <c r="B1089" s="16" t="s">
        <v>3026</v>
      </c>
    </row>
    <row r="1090" spans="1:2" x14ac:dyDescent="0.2">
      <c r="A1090" s="16" t="s">
        <v>1323</v>
      </c>
      <c r="B1090" s="16" t="s">
        <v>3030</v>
      </c>
    </row>
    <row r="1091" spans="1:2" x14ac:dyDescent="0.2">
      <c r="A1091" s="16" t="s">
        <v>1324</v>
      </c>
      <c r="B1091" s="16" t="s">
        <v>3029</v>
      </c>
    </row>
    <row r="1092" spans="1:2" x14ac:dyDescent="0.2">
      <c r="A1092" s="16" t="s">
        <v>1325</v>
      </c>
      <c r="B1092" s="16" t="s">
        <v>3019</v>
      </c>
    </row>
    <row r="1093" spans="1:2" x14ac:dyDescent="0.2">
      <c r="A1093" s="16" t="s">
        <v>1326</v>
      </c>
      <c r="B1093" s="16" t="s">
        <v>3021</v>
      </c>
    </row>
    <row r="1094" spans="1:2" x14ac:dyDescent="0.2">
      <c r="A1094" s="16" t="s">
        <v>1327</v>
      </c>
      <c r="B1094" s="16" t="s">
        <v>3028</v>
      </c>
    </row>
    <row r="1095" spans="1:2" x14ac:dyDescent="0.2">
      <c r="A1095" s="16" t="s">
        <v>1328</v>
      </c>
      <c r="B1095" s="16" t="s">
        <v>3031</v>
      </c>
    </row>
    <row r="1096" spans="1:2" x14ac:dyDescent="0.2">
      <c r="A1096" s="16" t="s">
        <v>1329</v>
      </c>
      <c r="B1096" s="16" t="s">
        <v>3024</v>
      </c>
    </row>
    <row r="1097" spans="1:2" x14ac:dyDescent="0.2">
      <c r="A1097" s="16" t="s">
        <v>1330</v>
      </c>
      <c r="B1097" s="16" t="s">
        <v>2594</v>
      </c>
    </row>
    <row r="1098" spans="1:2" x14ac:dyDescent="0.2">
      <c r="A1098" s="16" t="s">
        <v>1331</v>
      </c>
      <c r="B1098" s="16" t="s">
        <v>2593</v>
      </c>
    </row>
    <row r="1099" spans="1:2" x14ac:dyDescent="0.2">
      <c r="A1099" s="16" t="s">
        <v>1332</v>
      </c>
      <c r="B1099" s="16" t="s">
        <v>2589</v>
      </c>
    </row>
    <row r="1100" spans="1:2" x14ac:dyDescent="0.2">
      <c r="A1100" s="16" t="s">
        <v>1333</v>
      </c>
      <c r="B1100" s="16" t="s">
        <v>2584</v>
      </c>
    </row>
    <row r="1101" spans="1:2" x14ac:dyDescent="0.2">
      <c r="A1101" s="16" t="s">
        <v>1334</v>
      </c>
      <c r="B1101" s="16" t="s">
        <v>2334</v>
      </c>
    </row>
    <row r="1102" spans="1:2" x14ac:dyDescent="0.2">
      <c r="A1102" s="16" t="s">
        <v>1335</v>
      </c>
      <c r="B1102" s="16" t="s">
        <v>2590</v>
      </c>
    </row>
    <row r="1103" spans="1:2" x14ac:dyDescent="0.2">
      <c r="A1103" s="16" t="s">
        <v>1336</v>
      </c>
      <c r="B1103" s="16" t="s">
        <v>2585</v>
      </c>
    </row>
    <row r="1104" spans="1:2" x14ac:dyDescent="0.2">
      <c r="A1104" s="16" t="s">
        <v>1337</v>
      </c>
      <c r="B1104" s="16" t="s">
        <v>2588</v>
      </c>
    </row>
    <row r="1105" spans="1:2" x14ac:dyDescent="0.2">
      <c r="A1105" s="16" t="s">
        <v>1338</v>
      </c>
      <c r="B1105" s="16" t="s">
        <v>2586</v>
      </c>
    </row>
    <row r="1106" spans="1:2" x14ac:dyDescent="0.2">
      <c r="A1106" s="16" t="s">
        <v>1339</v>
      </c>
      <c r="B1106" s="16" t="s">
        <v>2587</v>
      </c>
    </row>
    <row r="1107" spans="1:2" x14ac:dyDescent="0.2">
      <c r="A1107" s="16" t="s">
        <v>1340</v>
      </c>
      <c r="B1107" s="16" t="s">
        <v>2567</v>
      </c>
    </row>
    <row r="1108" spans="1:2" x14ac:dyDescent="0.2">
      <c r="A1108" s="16" t="s">
        <v>1341</v>
      </c>
      <c r="B1108" s="16" t="s">
        <v>2333</v>
      </c>
    </row>
    <row r="1109" spans="1:2" x14ac:dyDescent="0.2">
      <c r="A1109" s="16" t="s">
        <v>1342</v>
      </c>
      <c r="B1109" s="16" t="s">
        <v>3336</v>
      </c>
    </row>
    <row r="1110" spans="1:2" x14ac:dyDescent="0.2">
      <c r="A1110" s="16" t="s">
        <v>1343</v>
      </c>
      <c r="B1110" s="16" t="s">
        <v>3314</v>
      </c>
    </row>
    <row r="1111" spans="1:2" x14ac:dyDescent="0.2">
      <c r="A1111" s="16" t="s">
        <v>1344</v>
      </c>
      <c r="B1111" s="16" t="s">
        <v>3325</v>
      </c>
    </row>
    <row r="1112" spans="1:2" x14ac:dyDescent="0.2">
      <c r="A1112" s="16" t="s">
        <v>1345</v>
      </c>
      <c r="B1112" s="16" t="s">
        <v>3326</v>
      </c>
    </row>
    <row r="1113" spans="1:2" x14ac:dyDescent="0.2">
      <c r="A1113" s="16" t="s">
        <v>1346</v>
      </c>
      <c r="B1113" s="16" t="s">
        <v>2787</v>
      </c>
    </row>
    <row r="1114" spans="1:2" x14ac:dyDescent="0.2">
      <c r="A1114" s="16" t="s">
        <v>1347</v>
      </c>
      <c r="B1114" s="16" t="s">
        <v>3335</v>
      </c>
    </row>
    <row r="1115" spans="1:2" x14ac:dyDescent="0.2">
      <c r="A1115" s="16" t="s">
        <v>1348</v>
      </c>
      <c r="B1115" s="16" t="s">
        <v>2780</v>
      </c>
    </row>
    <row r="1116" spans="1:2" x14ac:dyDescent="0.2">
      <c r="A1116" s="16" t="s">
        <v>1349</v>
      </c>
      <c r="B1116" s="16" t="s">
        <v>2781</v>
      </c>
    </row>
    <row r="1117" spans="1:2" x14ac:dyDescent="0.2">
      <c r="A1117" s="16" t="s">
        <v>1350</v>
      </c>
      <c r="B1117" s="16" t="s">
        <v>3337</v>
      </c>
    </row>
    <row r="1118" spans="1:2" x14ac:dyDescent="0.2">
      <c r="A1118" s="16" t="s">
        <v>1351</v>
      </c>
      <c r="B1118" s="16" t="s">
        <v>3338</v>
      </c>
    </row>
    <row r="1119" spans="1:2" x14ac:dyDescent="0.2">
      <c r="A1119" s="16" t="s">
        <v>1352</v>
      </c>
      <c r="B1119" s="16" t="s">
        <v>3322</v>
      </c>
    </row>
    <row r="1120" spans="1:2" x14ac:dyDescent="0.2">
      <c r="A1120" s="16" t="s">
        <v>1353</v>
      </c>
      <c r="B1120" s="16" t="s">
        <v>3328</v>
      </c>
    </row>
    <row r="1121" spans="1:2" x14ac:dyDescent="0.2">
      <c r="A1121" s="16" t="s">
        <v>1354</v>
      </c>
      <c r="B1121" s="16" t="s">
        <v>3235</v>
      </c>
    </row>
    <row r="1122" spans="1:2" x14ac:dyDescent="0.2">
      <c r="A1122" s="16" t="s">
        <v>1355</v>
      </c>
      <c r="B1122" s="16" t="s">
        <v>3236</v>
      </c>
    </row>
    <row r="1123" spans="1:2" x14ac:dyDescent="0.2">
      <c r="A1123" s="16" t="s">
        <v>1356</v>
      </c>
      <c r="B1123" s="16" t="s">
        <v>2788</v>
      </c>
    </row>
    <row r="1124" spans="1:2" x14ac:dyDescent="0.2">
      <c r="A1124" s="16" t="s">
        <v>1357</v>
      </c>
      <c r="B1124" s="16" t="s">
        <v>3318</v>
      </c>
    </row>
    <row r="1125" spans="1:2" x14ac:dyDescent="0.2">
      <c r="A1125" s="16" t="s">
        <v>1358</v>
      </c>
      <c r="B1125" s="16" t="s">
        <v>2789</v>
      </c>
    </row>
    <row r="1126" spans="1:2" x14ac:dyDescent="0.2">
      <c r="A1126" s="16" t="s">
        <v>1359</v>
      </c>
      <c r="B1126" s="16" t="s">
        <v>3331</v>
      </c>
    </row>
    <row r="1127" spans="1:2" x14ac:dyDescent="0.2">
      <c r="A1127" s="16" t="s">
        <v>1360</v>
      </c>
      <c r="B1127" s="16" t="s">
        <v>2785</v>
      </c>
    </row>
    <row r="1128" spans="1:2" x14ac:dyDescent="0.2">
      <c r="A1128" s="16" t="s">
        <v>1361</v>
      </c>
      <c r="B1128" s="16" t="s">
        <v>3309</v>
      </c>
    </row>
    <row r="1129" spans="1:2" x14ac:dyDescent="0.2">
      <c r="A1129" s="16" t="s">
        <v>1362</v>
      </c>
      <c r="B1129" s="16" t="s">
        <v>3339</v>
      </c>
    </row>
    <row r="1130" spans="1:2" x14ac:dyDescent="0.2">
      <c r="A1130" s="16" t="s">
        <v>1363</v>
      </c>
      <c r="B1130" s="16" t="s">
        <v>3323</v>
      </c>
    </row>
    <row r="1131" spans="1:2" x14ac:dyDescent="0.2">
      <c r="A1131" s="16" t="s">
        <v>1364</v>
      </c>
      <c r="B1131" s="16" t="s">
        <v>3320</v>
      </c>
    </row>
    <row r="1132" spans="1:2" x14ac:dyDescent="0.2">
      <c r="A1132" s="16" t="s">
        <v>1365</v>
      </c>
      <c r="B1132" s="16" t="s">
        <v>3312</v>
      </c>
    </row>
    <row r="1133" spans="1:2" x14ac:dyDescent="0.2">
      <c r="A1133" s="16" t="s">
        <v>1366</v>
      </c>
      <c r="B1133" s="16" t="s">
        <v>3332</v>
      </c>
    </row>
    <row r="1134" spans="1:2" x14ac:dyDescent="0.2">
      <c r="A1134" s="16" t="s">
        <v>1367</v>
      </c>
      <c r="B1134" s="16" t="s">
        <v>3330</v>
      </c>
    </row>
    <row r="1135" spans="1:2" x14ac:dyDescent="0.2">
      <c r="A1135" s="16" t="s">
        <v>1368</v>
      </c>
      <c r="B1135" s="16" t="s">
        <v>3231</v>
      </c>
    </row>
    <row r="1136" spans="1:2" x14ac:dyDescent="0.2">
      <c r="A1136" s="16" t="s">
        <v>1369</v>
      </c>
      <c r="B1136" s="16" t="s">
        <v>3327</v>
      </c>
    </row>
    <row r="1137" spans="1:2" x14ac:dyDescent="0.2">
      <c r="A1137" s="16" t="s">
        <v>1370</v>
      </c>
      <c r="B1137" s="16" t="s">
        <v>3334</v>
      </c>
    </row>
    <row r="1138" spans="1:2" x14ac:dyDescent="0.2">
      <c r="A1138" s="16" t="s">
        <v>1371</v>
      </c>
      <c r="B1138" s="16" t="s">
        <v>2774</v>
      </c>
    </row>
    <row r="1139" spans="1:2" x14ac:dyDescent="0.2">
      <c r="A1139" s="16" t="s">
        <v>1372</v>
      </c>
      <c r="B1139" s="16" t="s">
        <v>2775</v>
      </c>
    </row>
    <row r="1140" spans="1:2" x14ac:dyDescent="0.2">
      <c r="A1140" s="16" t="s">
        <v>1373</v>
      </c>
      <c r="B1140" s="16" t="s">
        <v>3329</v>
      </c>
    </row>
    <row r="1141" spans="1:2" x14ac:dyDescent="0.2">
      <c r="A1141" s="16" t="s">
        <v>1374</v>
      </c>
      <c r="B1141" s="16" t="s">
        <v>2786</v>
      </c>
    </row>
    <row r="1142" spans="1:2" x14ac:dyDescent="0.2">
      <c r="A1142" s="16" t="s">
        <v>1375</v>
      </c>
      <c r="B1142" s="16" t="s">
        <v>2779</v>
      </c>
    </row>
    <row r="1143" spans="1:2" x14ac:dyDescent="0.2">
      <c r="A1143" s="16" t="s">
        <v>1376</v>
      </c>
      <c r="B1143" s="16" t="s">
        <v>3313</v>
      </c>
    </row>
    <row r="1144" spans="1:2" x14ac:dyDescent="0.2">
      <c r="A1144" s="16" t="s">
        <v>1377</v>
      </c>
      <c r="B1144" s="16" t="s">
        <v>3324</v>
      </c>
    </row>
    <row r="1145" spans="1:2" x14ac:dyDescent="0.2">
      <c r="A1145" s="16" t="s">
        <v>1378</v>
      </c>
      <c r="B1145" s="16" t="s">
        <v>3232</v>
      </c>
    </row>
    <row r="1146" spans="1:2" x14ac:dyDescent="0.2">
      <c r="A1146" s="16" t="s">
        <v>1379</v>
      </c>
      <c r="B1146" s="16" t="s">
        <v>2783</v>
      </c>
    </row>
    <row r="1147" spans="1:2" x14ac:dyDescent="0.2">
      <c r="A1147" s="16" t="s">
        <v>1380</v>
      </c>
      <c r="B1147" s="16" t="s">
        <v>2773</v>
      </c>
    </row>
    <row r="1148" spans="1:2" x14ac:dyDescent="0.2">
      <c r="A1148" s="16" t="s">
        <v>1381</v>
      </c>
      <c r="B1148" s="16" t="s">
        <v>3310</v>
      </c>
    </row>
    <row r="1149" spans="1:2" x14ac:dyDescent="0.2">
      <c r="A1149" s="16" t="s">
        <v>1382</v>
      </c>
      <c r="B1149" s="16" t="s">
        <v>2784</v>
      </c>
    </row>
    <row r="1150" spans="1:2" x14ac:dyDescent="0.2">
      <c r="A1150" s="16" t="s">
        <v>1383</v>
      </c>
      <c r="B1150" s="16" t="s">
        <v>2776</v>
      </c>
    </row>
    <row r="1151" spans="1:2" x14ac:dyDescent="0.2">
      <c r="A1151" s="16" t="s">
        <v>1384</v>
      </c>
      <c r="B1151" s="16" t="s">
        <v>2771</v>
      </c>
    </row>
    <row r="1152" spans="1:2" x14ac:dyDescent="0.2">
      <c r="A1152" s="16" t="s">
        <v>1385</v>
      </c>
      <c r="B1152" s="16" t="s">
        <v>3333</v>
      </c>
    </row>
    <row r="1153" spans="1:2" x14ac:dyDescent="0.2">
      <c r="A1153" s="16" t="s">
        <v>1386</v>
      </c>
      <c r="B1153" s="16" t="s">
        <v>3234</v>
      </c>
    </row>
    <row r="1154" spans="1:2" x14ac:dyDescent="0.2">
      <c r="A1154" s="16" t="s">
        <v>1387</v>
      </c>
      <c r="B1154" s="16" t="s">
        <v>2772</v>
      </c>
    </row>
    <row r="1155" spans="1:2" x14ac:dyDescent="0.2">
      <c r="A1155" s="16" t="s">
        <v>1388</v>
      </c>
      <c r="B1155" s="16" t="s">
        <v>3311</v>
      </c>
    </row>
    <row r="1156" spans="1:2" x14ac:dyDescent="0.2">
      <c r="A1156" s="16" t="s">
        <v>1389</v>
      </c>
      <c r="B1156" s="16" t="s">
        <v>2778</v>
      </c>
    </row>
    <row r="1157" spans="1:2" x14ac:dyDescent="0.2">
      <c r="A1157" s="16" t="s">
        <v>1390</v>
      </c>
      <c r="B1157" s="16" t="s">
        <v>3315</v>
      </c>
    </row>
    <row r="1158" spans="1:2" x14ac:dyDescent="0.2">
      <c r="A1158" s="16" t="s">
        <v>1391</v>
      </c>
      <c r="B1158" s="16" t="s">
        <v>3316</v>
      </c>
    </row>
    <row r="1159" spans="1:2" x14ac:dyDescent="0.2">
      <c r="A1159" s="16" t="s">
        <v>1392</v>
      </c>
      <c r="B1159" s="16" t="s">
        <v>3321</v>
      </c>
    </row>
    <row r="1160" spans="1:2" x14ac:dyDescent="0.2">
      <c r="A1160" s="16" t="s">
        <v>1393</v>
      </c>
      <c r="B1160" s="16" t="s">
        <v>2782</v>
      </c>
    </row>
    <row r="1161" spans="1:2" x14ac:dyDescent="0.2">
      <c r="A1161" s="16" t="s">
        <v>1394</v>
      </c>
      <c r="B1161" s="16" t="s">
        <v>2777</v>
      </c>
    </row>
    <row r="1162" spans="1:2" x14ac:dyDescent="0.2">
      <c r="A1162" s="16" t="s">
        <v>1395</v>
      </c>
      <c r="B1162" s="16" t="s">
        <v>3085</v>
      </c>
    </row>
    <row r="1163" spans="1:2" x14ac:dyDescent="0.2">
      <c r="A1163" s="16" t="s">
        <v>1396</v>
      </c>
      <c r="B1163" s="16" t="s">
        <v>3086</v>
      </c>
    </row>
    <row r="1164" spans="1:2" x14ac:dyDescent="0.2">
      <c r="A1164" s="16" t="s">
        <v>1397</v>
      </c>
      <c r="B1164" s="16" t="s">
        <v>3432</v>
      </c>
    </row>
    <row r="1165" spans="1:2" x14ac:dyDescent="0.2">
      <c r="A1165" s="16" t="s">
        <v>1398</v>
      </c>
      <c r="B1165" s="16" t="s">
        <v>3161</v>
      </c>
    </row>
    <row r="1166" spans="1:2" x14ac:dyDescent="0.2">
      <c r="A1166" s="16" t="s">
        <v>1399</v>
      </c>
      <c r="B1166" s="16" t="s">
        <v>3506</v>
      </c>
    </row>
    <row r="1167" spans="1:2" x14ac:dyDescent="0.2">
      <c r="A1167" s="16" t="s">
        <v>1400</v>
      </c>
      <c r="B1167" s="16" t="s">
        <v>3088</v>
      </c>
    </row>
    <row r="1168" spans="1:2" x14ac:dyDescent="0.2">
      <c r="A1168" s="16" t="s">
        <v>1401</v>
      </c>
      <c r="B1168" s="16" t="s">
        <v>3176</v>
      </c>
    </row>
    <row r="1169" spans="1:2" x14ac:dyDescent="0.2">
      <c r="A1169" s="16" t="s">
        <v>1402</v>
      </c>
      <c r="B1169" s="16" t="s">
        <v>3163</v>
      </c>
    </row>
    <row r="1170" spans="1:2" x14ac:dyDescent="0.2">
      <c r="A1170" s="16" t="s">
        <v>1403</v>
      </c>
      <c r="B1170" s="16" t="s">
        <v>3092</v>
      </c>
    </row>
    <row r="1171" spans="1:2" x14ac:dyDescent="0.2">
      <c r="A1171" s="16" t="s">
        <v>1404</v>
      </c>
      <c r="B1171" s="16" t="s">
        <v>3087</v>
      </c>
    </row>
    <row r="1172" spans="1:2" x14ac:dyDescent="0.2">
      <c r="A1172" s="16" t="s">
        <v>1405</v>
      </c>
      <c r="B1172" s="16" t="s">
        <v>3179</v>
      </c>
    </row>
    <row r="1173" spans="1:2" x14ac:dyDescent="0.2">
      <c r="A1173" s="16" t="s">
        <v>1406</v>
      </c>
      <c r="B1173" s="16" t="s">
        <v>3403</v>
      </c>
    </row>
    <row r="1174" spans="1:2" x14ac:dyDescent="0.2">
      <c r="A1174" s="16" t="s">
        <v>1407</v>
      </c>
      <c r="B1174" s="16" t="s">
        <v>3166</v>
      </c>
    </row>
    <row r="1175" spans="1:2" x14ac:dyDescent="0.2">
      <c r="A1175" s="16" t="s">
        <v>1408</v>
      </c>
      <c r="B1175" s="16" t="s">
        <v>3184</v>
      </c>
    </row>
    <row r="1176" spans="1:2" x14ac:dyDescent="0.2">
      <c r="A1176" s="16" t="s">
        <v>1409</v>
      </c>
      <c r="B1176" s="16" t="s">
        <v>3431</v>
      </c>
    </row>
    <row r="1177" spans="1:2" x14ac:dyDescent="0.2">
      <c r="A1177" s="16" t="s">
        <v>1410</v>
      </c>
      <c r="B1177" s="16" t="s">
        <v>3094</v>
      </c>
    </row>
    <row r="1178" spans="1:2" x14ac:dyDescent="0.2">
      <c r="A1178" s="16" t="s">
        <v>1411</v>
      </c>
      <c r="B1178" s="16" t="s">
        <v>3093</v>
      </c>
    </row>
    <row r="1179" spans="1:2" x14ac:dyDescent="0.2">
      <c r="A1179" s="16" t="s">
        <v>1412</v>
      </c>
      <c r="B1179" s="16" t="s">
        <v>3165</v>
      </c>
    </row>
    <row r="1180" spans="1:2" x14ac:dyDescent="0.2">
      <c r="A1180" s="16" t="s">
        <v>1413</v>
      </c>
      <c r="B1180" s="16" t="s">
        <v>3034</v>
      </c>
    </row>
    <row r="1181" spans="1:2" x14ac:dyDescent="0.2">
      <c r="A1181" s="16" t="s">
        <v>1414</v>
      </c>
      <c r="B1181" s="16" t="s">
        <v>3511</v>
      </c>
    </row>
    <row r="1182" spans="1:2" x14ac:dyDescent="0.2">
      <c r="A1182" s="16" t="s">
        <v>1415</v>
      </c>
      <c r="B1182" s="16" t="s">
        <v>3507</v>
      </c>
    </row>
    <row r="1183" spans="1:2" x14ac:dyDescent="0.2">
      <c r="A1183" s="16" t="s">
        <v>1416</v>
      </c>
      <c r="B1183" s="16" t="s">
        <v>2577</v>
      </c>
    </row>
    <row r="1184" spans="1:2" x14ac:dyDescent="0.2">
      <c r="A1184" s="16" t="s">
        <v>1417</v>
      </c>
      <c r="B1184" s="16" t="s">
        <v>3182</v>
      </c>
    </row>
    <row r="1185" spans="1:2" x14ac:dyDescent="0.2">
      <c r="A1185" s="16" t="s">
        <v>1418</v>
      </c>
      <c r="B1185" s="16" t="s">
        <v>3185</v>
      </c>
    </row>
    <row r="1186" spans="1:2" x14ac:dyDescent="0.2">
      <c r="A1186" s="16" t="s">
        <v>1419</v>
      </c>
      <c r="B1186" s="16" t="s">
        <v>3180</v>
      </c>
    </row>
    <row r="1187" spans="1:2" x14ac:dyDescent="0.2">
      <c r="A1187" s="16" t="s">
        <v>1420</v>
      </c>
      <c r="B1187" s="16" t="s">
        <v>3183</v>
      </c>
    </row>
    <row r="1188" spans="1:2" x14ac:dyDescent="0.2">
      <c r="A1188" s="16" t="s">
        <v>1421</v>
      </c>
      <c r="B1188" s="16" t="s">
        <v>3508</v>
      </c>
    </row>
    <row r="1189" spans="1:2" x14ac:dyDescent="0.2">
      <c r="A1189" s="16" t="s">
        <v>1422</v>
      </c>
      <c r="B1189" s="16" t="s">
        <v>3181</v>
      </c>
    </row>
    <row r="1190" spans="1:2" x14ac:dyDescent="0.2">
      <c r="A1190" s="16" t="s">
        <v>1423</v>
      </c>
      <c r="B1190" s="16" t="s">
        <v>3404</v>
      </c>
    </row>
    <row r="1191" spans="1:2" x14ac:dyDescent="0.2">
      <c r="A1191" s="16" t="s">
        <v>1424</v>
      </c>
      <c r="B1191" s="16" t="s">
        <v>3089</v>
      </c>
    </row>
    <row r="1192" spans="1:2" x14ac:dyDescent="0.2">
      <c r="A1192" s="16" t="s">
        <v>1425</v>
      </c>
      <c r="B1192" s="16" t="s">
        <v>3186</v>
      </c>
    </row>
    <row r="1193" spans="1:2" x14ac:dyDescent="0.2">
      <c r="A1193" s="16" t="s">
        <v>1426</v>
      </c>
      <c r="B1193" s="16" t="s">
        <v>3509</v>
      </c>
    </row>
    <row r="1194" spans="1:2" x14ac:dyDescent="0.2">
      <c r="A1194" s="16" t="s">
        <v>1427</v>
      </c>
      <c r="B1194" s="16" t="s">
        <v>3178</v>
      </c>
    </row>
    <row r="1195" spans="1:2" x14ac:dyDescent="0.2">
      <c r="A1195" s="16" t="s">
        <v>1428</v>
      </c>
      <c r="B1195" s="16" t="s">
        <v>3433</v>
      </c>
    </row>
    <row r="1196" spans="1:2" x14ac:dyDescent="0.2">
      <c r="A1196" s="16" t="s">
        <v>1429</v>
      </c>
      <c r="B1196" s="16" t="s">
        <v>3402</v>
      </c>
    </row>
    <row r="1197" spans="1:2" x14ac:dyDescent="0.2">
      <c r="A1197" s="16" t="s">
        <v>1430</v>
      </c>
      <c r="B1197" s="16" t="s">
        <v>3175</v>
      </c>
    </row>
    <row r="1198" spans="1:2" x14ac:dyDescent="0.2">
      <c r="A1198" s="16" t="s">
        <v>1431</v>
      </c>
      <c r="B1198" s="16" t="s">
        <v>3095</v>
      </c>
    </row>
    <row r="1199" spans="1:2" x14ac:dyDescent="0.2">
      <c r="A1199" s="16" t="s">
        <v>1432</v>
      </c>
      <c r="B1199" s="16" t="s">
        <v>3510</v>
      </c>
    </row>
    <row r="1200" spans="1:2" x14ac:dyDescent="0.2">
      <c r="A1200" s="16" t="s">
        <v>1433</v>
      </c>
      <c r="B1200" s="16" t="s">
        <v>3177</v>
      </c>
    </row>
    <row r="1201" spans="1:2" x14ac:dyDescent="0.2">
      <c r="A1201" s="16" t="s">
        <v>1434</v>
      </c>
      <c r="B1201" s="16" t="s">
        <v>3090</v>
      </c>
    </row>
    <row r="1202" spans="1:2" x14ac:dyDescent="0.2">
      <c r="A1202" s="16" t="s">
        <v>1435</v>
      </c>
      <c r="B1202" s="16" t="s">
        <v>3162</v>
      </c>
    </row>
    <row r="1203" spans="1:2" x14ac:dyDescent="0.2">
      <c r="A1203" s="16" t="s">
        <v>1436</v>
      </c>
      <c r="B1203" s="16" t="s">
        <v>3091</v>
      </c>
    </row>
    <row r="1204" spans="1:2" x14ac:dyDescent="0.2">
      <c r="A1204" s="16" t="s">
        <v>1437</v>
      </c>
      <c r="B1204" s="16" t="s">
        <v>2810</v>
      </c>
    </row>
    <row r="1205" spans="1:2" x14ac:dyDescent="0.2">
      <c r="A1205" s="16" t="s">
        <v>1438</v>
      </c>
      <c r="B1205" s="16" t="s">
        <v>2871</v>
      </c>
    </row>
    <row r="1206" spans="1:2" x14ac:dyDescent="0.2">
      <c r="A1206" s="16" t="s">
        <v>1439</v>
      </c>
      <c r="B1206" s="16" t="s">
        <v>2827</v>
      </c>
    </row>
    <row r="1207" spans="1:2" x14ac:dyDescent="0.2">
      <c r="A1207" s="16" t="s">
        <v>1440</v>
      </c>
      <c r="B1207" s="16" t="s">
        <v>2872</v>
      </c>
    </row>
    <row r="1208" spans="1:2" x14ac:dyDescent="0.2">
      <c r="A1208" s="16" t="s">
        <v>1441</v>
      </c>
      <c r="B1208" s="16" t="s">
        <v>2856</v>
      </c>
    </row>
    <row r="1209" spans="1:2" x14ac:dyDescent="0.2">
      <c r="A1209" s="16" t="s">
        <v>1442</v>
      </c>
      <c r="B1209" s="16" t="s">
        <v>2813</v>
      </c>
    </row>
    <row r="1210" spans="1:2" x14ac:dyDescent="0.2">
      <c r="A1210" s="16" t="s">
        <v>1443</v>
      </c>
      <c r="B1210" s="16" t="s">
        <v>2870</v>
      </c>
    </row>
    <row r="1211" spans="1:2" x14ac:dyDescent="0.2">
      <c r="A1211" s="16" t="s">
        <v>1444</v>
      </c>
      <c r="B1211" s="16" t="s">
        <v>2857</v>
      </c>
    </row>
    <row r="1212" spans="1:2" x14ac:dyDescent="0.2">
      <c r="A1212" s="16" t="s">
        <v>1445</v>
      </c>
      <c r="B1212" s="16" t="s">
        <v>2878</v>
      </c>
    </row>
    <row r="1213" spans="1:2" x14ac:dyDescent="0.2">
      <c r="A1213" s="16" t="s">
        <v>1446</v>
      </c>
      <c r="B1213" s="16" t="s">
        <v>2873</v>
      </c>
    </row>
    <row r="1214" spans="1:2" x14ac:dyDescent="0.2">
      <c r="A1214" s="16" t="s">
        <v>1447</v>
      </c>
      <c r="B1214" s="16" t="s">
        <v>2880</v>
      </c>
    </row>
    <row r="1215" spans="1:2" x14ac:dyDescent="0.2">
      <c r="A1215" s="16" t="s">
        <v>1448</v>
      </c>
      <c r="B1215" s="16" t="s">
        <v>2884</v>
      </c>
    </row>
    <row r="1216" spans="1:2" x14ac:dyDescent="0.2">
      <c r="A1216" s="16" t="s">
        <v>1449</v>
      </c>
      <c r="B1216" s="16" t="s">
        <v>2808</v>
      </c>
    </row>
    <row r="1217" spans="1:2" x14ac:dyDescent="0.2">
      <c r="A1217" s="16" t="s">
        <v>1450</v>
      </c>
      <c r="B1217" s="16" t="s">
        <v>2820</v>
      </c>
    </row>
    <row r="1218" spans="1:2" x14ac:dyDescent="0.2">
      <c r="A1218" s="16" t="s">
        <v>1451</v>
      </c>
      <c r="B1218" s="16" t="s">
        <v>2850</v>
      </c>
    </row>
    <row r="1219" spans="1:2" x14ac:dyDescent="0.2">
      <c r="A1219" s="16" t="s">
        <v>1452</v>
      </c>
      <c r="B1219" s="16" t="s">
        <v>2887</v>
      </c>
    </row>
    <row r="1220" spans="1:2" x14ac:dyDescent="0.2">
      <c r="A1220" s="16" t="s">
        <v>1453</v>
      </c>
      <c r="B1220" s="16" t="s">
        <v>2830</v>
      </c>
    </row>
    <row r="1221" spans="1:2" x14ac:dyDescent="0.2">
      <c r="A1221" s="16" t="s">
        <v>1454</v>
      </c>
      <c r="B1221" s="16" t="s">
        <v>2807</v>
      </c>
    </row>
    <row r="1222" spans="1:2" x14ac:dyDescent="0.2">
      <c r="A1222" s="16" t="s">
        <v>1455</v>
      </c>
      <c r="B1222" s="16" t="s">
        <v>2800</v>
      </c>
    </row>
    <row r="1223" spans="1:2" x14ac:dyDescent="0.2">
      <c r="A1223" s="16" t="s">
        <v>1456</v>
      </c>
      <c r="B1223" s="16" t="s">
        <v>2801</v>
      </c>
    </row>
    <row r="1224" spans="1:2" x14ac:dyDescent="0.2">
      <c r="A1224" s="16" t="s">
        <v>1457</v>
      </c>
      <c r="B1224" s="16" t="s">
        <v>2858</v>
      </c>
    </row>
    <row r="1225" spans="1:2" x14ac:dyDescent="0.2">
      <c r="A1225" s="16" t="s">
        <v>1458</v>
      </c>
      <c r="B1225" s="16" t="s">
        <v>2834</v>
      </c>
    </row>
    <row r="1226" spans="1:2" x14ac:dyDescent="0.2">
      <c r="A1226" s="16" t="s">
        <v>1459</v>
      </c>
      <c r="B1226" s="16" t="s">
        <v>2859</v>
      </c>
    </row>
    <row r="1227" spans="1:2" x14ac:dyDescent="0.2">
      <c r="A1227" s="16" t="s">
        <v>1460</v>
      </c>
      <c r="B1227" s="16" t="s">
        <v>2818</v>
      </c>
    </row>
    <row r="1228" spans="1:2" x14ac:dyDescent="0.2">
      <c r="A1228" s="16" t="s">
        <v>1461</v>
      </c>
      <c r="B1228" s="16" t="s">
        <v>2831</v>
      </c>
    </row>
    <row r="1229" spans="1:2" x14ac:dyDescent="0.2">
      <c r="A1229" s="16" t="s">
        <v>1462</v>
      </c>
      <c r="B1229" s="16" t="s">
        <v>2815</v>
      </c>
    </row>
    <row r="1230" spans="1:2" x14ac:dyDescent="0.2">
      <c r="A1230" s="16" t="s">
        <v>1463</v>
      </c>
      <c r="B1230" s="16" t="s">
        <v>2814</v>
      </c>
    </row>
    <row r="1231" spans="1:2" x14ac:dyDescent="0.2">
      <c r="A1231" s="16" t="s">
        <v>1464</v>
      </c>
      <c r="B1231" s="16" t="s">
        <v>2866</v>
      </c>
    </row>
    <row r="1232" spans="1:2" x14ac:dyDescent="0.2">
      <c r="A1232" s="16" t="s">
        <v>1465</v>
      </c>
      <c r="B1232" s="16" t="s">
        <v>2845</v>
      </c>
    </row>
    <row r="1233" spans="1:2" x14ac:dyDescent="0.2">
      <c r="A1233" s="16" t="s">
        <v>1466</v>
      </c>
      <c r="B1233" s="16" t="s">
        <v>2812</v>
      </c>
    </row>
    <row r="1234" spans="1:2" x14ac:dyDescent="0.2">
      <c r="A1234" s="16" t="s">
        <v>1467</v>
      </c>
      <c r="B1234" s="16" t="s">
        <v>2819</v>
      </c>
    </row>
    <row r="1235" spans="1:2" x14ac:dyDescent="0.2">
      <c r="A1235" s="16" t="s">
        <v>1468</v>
      </c>
      <c r="B1235" s="16" t="s">
        <v>2853</v>
      </c>
    </row>
    <row r="1236" spans="1:2" x14ac:dyDescent="0.2">
      <c r="A1236" s="16" t="s">
        <v>1469</v>
      </c>
      <c r="B1236" s="16" t="s">
        <v>2823</v>
      </c>
    </row>
    <row r="1237" spans="1:2" x14ac:dyDescent="0.2">
      <c r="A1237" s="16" t="s">
        <v>1470</v>
      </c>
      <c r="B1237" s="16" t="s">
        <v>2802</v>
      </c>
    </row>
    <row r="1238" spans="1:2" x14ac:dyDescent="0.2">
      <c r="A1238" s="16" t="s">
        <v>1471</v>
      </c>
      <c r="B1238" s="16" t="s">
        <v>2874</v>
      </c>
    </row>
    <row r="1239" spans="1:2" x14ac:dyDescent="0.2">
      <c r="A1239" s="16" t="s">
        <v>1472</v>
      </c>
      <c r="B1239" s="16" t="s">
        <v>2841</v>
      </c>
    </row>
    <row r="1240" spans="1:2" x14ac:dyDescent="0.2">
      <c r="A1240" s="16" t="s">
        <v>1473</v>
      </c>
      <c r="B1240" s="16" t="s">
        <v>2825</v>
      </c>
    </row>
    <row r="1241" spans="1:2" x14ac:dyDescent="0.2">
      <c r="A1241" s="16" t="s">
        <v>1474</v>
      </c>
      <c r="B1241" s="16" t="s">
        <v>2836</v>
      </c>
    </row>
    <row r="1242" spans="1:2" x14ac:dyDescent="0.2">
      <c r="A1242" s="16" t="s">
        <v>1475</v>
      </c>
      <c r="B1242" s="16" t="s">
        <v>2821</v>
      </c>
    </row>
    <row r="1243" spans="1:2" x14ac:dyDescent="0.2">
      <c r="A1243" s="16" t="s">
        <v>1476</v>
      </c>
      <c r="B1243" s="16" t="s">
        <v>2844</v>
      </c>
    </row>
    <row r="1244" spans="1:2" x14ac:dyDescent="0.2">
      <c r="A1244" s="16" t="s">
        <v>1477</v>
      </c>
      <c r="B1244" s="16" t="s">
        <v>2817</v>
      </c>
    </row>
    <row r="1245" spans="1:2" x14ac:dyDescent="0.2">
      <c r="A1245" s="16" t="s">
        <v>1478</v>
      </c>
      <c r="B1245" s="16" t="s">
        <v>2860</v>
      </c>
    </row>
    <row r="1246" spans="1:2" x14ac:dyDescent="0.2">
      <c r="A1246" s="16" t="s">
        <v>1479</v>
      </c>
      <c r="B1246" s="16" t="s">
        <v>2867</v>
      </c>
    </row>
    <row r="1247" spans="1:2" x14ac:dyDescent="0.2">
      <c r="A1247" s="16" t="s">
        <v>1480</v>
      </c>
      <c r="B1247" s="16" t="s">
        <v>2849</v>
      </c>
    </row>
    <row r="1248" spans="1:2" x14ac:dyDescent="0.2">
      <c r="A1248" s="16" t="s">
        <v>1481</v>
      </c>
      <c r="B1248" s="16" t="s">
        <v>2848</v>
      </c>
    </row>
    <row r="1249" spans="1:2" x14ac:dyDescent="0.2">
      <c r="A1249" s="16" t="s">
        <v>1482</v>
      </c>
      <c r="B1249" s="16" t="s">
        <v>2846</v>
      </c>
    </row>
    <row r="1250" spans="1:2" x14ac:dyDescent="0.2">
      <c r="A1250" s="16" t="s">
        <v>1483</v>
      </c>
      <c r="B1250" s="16" t="s">
        <v>2828</v>
      </c>
    </row>
    <row r="1251" spans="1:2" x14ac:dyDescent="0.2">
      <c r="A1251" s="16" t="s">
        <v>1484</v>
      </c>
      <c r="B1251" s="16" t="s">
        <v>2875</v>
      </c>
    </row>
    <row r="1252" spans="1:2" x14ac:dyDescent="0.2">
      <c r="A1252" s="16" t="s">
        <v>1485</v>
      </c>
      <c r="B1252" s="16" t="s">
        <v>2811</v>
      </c>
    </row>
    <row r="1253" spans="1:2" x14ac:dyDescent="0.2">
      <c r="A1253" s="16" t="s">
        <v>1486</v>
      </c>
      <c r="B1253" s="16" t="s">
        <v>2879</v>
      </c>
    </row>
    <row r="1254" spans="1:2" x14ac:dyDescent="0.2">
      <c r="A1254" s="16" t="s">
        <v>1487</v>
      </c>
      <c r="B1254" s="16" t="s">
        <v>2803</v>
      </c>
    </row>
    <row r="1255" spans="1:2" x14ac:dyDescent="0.2">
      <c r="A1255" s="16" t="s">
        <v>1488</v>
      </c>
      <c r="B1255" s="16" t="s">
        <v>2832</v>
      </c>
    </row>
    <row r="1256" spans="1:2" x14ac:dyDescent="0.2">
      <c r="A1256" s="16" t="s">
        <v>1489</v>
      </c>
      <c r="B1256" s="16" t="s">
        <v>2809</v>
      </c>
    </row>
    <row r="1257" spans="1:2" x14ac:dyDescent="0.2">
      <c r="A1257" s="16" t="s">
        <v>1490</v>
      </c>
      <c r="B1257" s="16" t="s">
        <v>2798</v>
      </c>
    </row>
    <row r="1258" spans="1:2" x14ac:dyDescent="0.2">
      <c r="A1258" s="16" t="s">
        <v>1491</v>
      </c>
      <c r="B1258" s="16" t="s">
        <v>2868</v>
      </c>
    </row>
    <row r="1259" spans="1:2" x14ac:dyDescent="0.2">
      <c r="A1259" s="16" t="s">
        <v>1492</v>
      </c>
      <c r="B1259" s="16" t="s">
        <v>2864</v>
      </c>
    </row>
    <row r="1260" spans="1:2" x14ac:dyDescent="0.2">
      <c r="A1260" s="16" t="s">
        <v>1493</v>
      </c>
      <c r="B1260" s="16" t="s">
        <v>2837</v>
      </c>
    </row>
    <row r="1261" spans="1:2" x14ac:dyDescent="0.2">
      <c r="A1261" s="16" t="s">
        <v>1494</v>
      </c>
      <c r="B1261" s="16" t="s">
        <v>2805</v>
      </c>
    </row>
    <row r="1262" spans="1:2" x14ac:dyDescent="0.2">
      <c r="A1262" s="16" t="s">
        <v>1495</v>
      </c>
      <c r="B1262" s="16" t="s">
        <v>2861</v>
      </c>
    </row>
    <row r="1263" spans="1:2" x14ac:dyDescent="0.2">
      <c r="A1263" s="16" t="s">
        <v>1496</v>
      </c>
      <c r="B1263" s="16" t="s">
        <v>2829</v>
      </c>
    </row>
    <row r="1264" spans="1:2" x14ac:dyDescent="0.2">
      <c r="A1264" s="16" t="s">
        <v>1497</v>
      </c>
      <c r="B1264" s="16" t="s">
        <v>2833</v>
      </c>
    </row>
    <row r="1265" spans="1:2" x14ac:dyDescent="0.2">
      <c r="A1265" s="16" t="s">
        <v>1498</v>
      </c>
      <c r="B1265" s="16" t="s">
        <v>2862</v>
      </c>
    </row>
    <row r="1266" spans="1:2" x14ac:dyDescent="0.2">
      <c r="A1266" s="16" t="s">
        <v>1499</v>
      </c>
      <c r="B1266" s="16" t="s">
        <v>2816</v>
      </c>
    </row>
    <row r="1267" spans="1:2" x14ac:dyDescent="0.2">
      <c r="A1267" s="16" t="s">
        <v>1500</v>
      </c>
      <c r="B1267" s="16" t="s">
        <v>2838</v>
      </c>
    </row>
    <row r="1268" spans="1:2" x14ac:dyDescent="0.2">
      <c r="A1268" s="16" t="s">
        <v>1501</v>
      </c>
      <c r="B1268" s="16" t="s">
        <v>2883</v>
      </c>
    </row>
    <row r="1269" spans="1:2" x14ac:dyDescent="0.2">
      <c r="A1269" s="16" t="s">
        <v>1502</v>
      </c>
      <c r="B1269" s="16" t="s">
        <v>2842</v>
      </c>
    </row>
    <row r="1270" spans="1:2" x14ac:dyDescent="0.2">
      <c r="A1270" s="16" t="s">
        <v>1503</v>
      </c>
      <c r="B1270" s="16" t="s">
        <v>2854</v>
      </c>
    </row>
    <row r="1271" spans="1:2" x14ac:dyDescent="0.2">
      <c r="A1271" s="16" t="s">
        <v>1504</v>
      </c>
      <c r="B1271" s="16" t="s">
        <v>2822</v>
      </c>
    </row>
    <row r="1272" spans="1:2" x14ac:dyDescent="0.2">
      <c r="A1272" s="16" t="s">
        <v>1505</v>
      </c>
      <c r="B1272" s="16" t="s">
        <v>2835</v>
      </c>
    </row>
    <row r="1273" spans="1:2" x14ac:dyDescent="0.2">
      <c r="A1273" s="16" t="s">
        <v>1506</v>
      </c>
      <c r="B1273" s="16" t="s">
        <v>2852</v>
      </c>
    </row>
    <row r="1274" spans="1:2" x14ac:dyDescent="0.2">
      <c r="A1274" s="16" t="s">
        <v>1507</v>
      </c>
      <c r="B1274" s="16" t="s">
        <v>2806</v>
      </c>
    </row>
    <row r="1275" spans="1:2" x14ac:dyDescent="0.2">
      <c r="A1275" s="16" t="s">
        <v>1508</v>
      </c>
      <c r="B1275" s="16" t="s">
        <v>2869</v>
      </c>
    </row>
    <row r="1276" spans="1:2" x14ac:dyDescent="0.2">
      <c r="A1276" s="16" t="s">
        <v>1509</v>
      </c>
      <c r="B1276" s="16" t="s">
        <v>2877</v>
      </c>
    </row>
    <row r="1277" spans="1:2" x14ac:dyDescent="0.2">
      <c r="A1277" s="16" t="s">
        <v>1510</v>
      </c>
      <c r="B1277" s="16" t="s">
        <v>2882</v>
      </c>
    </row>
    <row r="1278" spans="1:2" x14ac:dyDescent="0.2">
      <c r="A1278" s="16" t="s">
        <v>1511</v>
      </c>
      <c r="B1278" s="16" t="s">
        <v>2804</v>
      </c>
    </row>
    <row r="1279" spans="1:2" x14ac:dyDescent="0.2">
      <c r="A1279" s="16" t="s">
        <v>1512</v>
      </c>
      <c r="B1279" s="16" t="s">
        <v>2863</v>
      </c>
    </row>
    <row r="1280" spans="1:2" x14ac:dyDescent="0.2">
      <c r="A1280" s="16" t="s">
        <v>1513</v>
      </c>
      <c r="B1280" s="16" t="s">
        <v>2855</v>
      </c>
    </row>
    <row r="1281" spans="1:2" x14ac:dyDescent="0.2">
      <c r="A1281" s="16" t="s">
        <v>1514</v>
      </c>
      <c r="B1281" s="16" t="s">
        <v>2876</v>
      </c>
    </row>
    <row r="1282" spans="1:2" x14ac:dyDescent="0.2">
      <c r="A1282" s="16" t="s">
        <v>1515</v>
      </c>
      <c r="B1282" s="16" t="s">
        <v>2839</v>
      </c>
    </row>
    <row r="1283" spans="1:2" x14ac:dyDescent="0.2">
      <c r="A1283" s="16" t="s">
        <v>1516</v>
      </c>
      <c r="B1283" s="16" t="s">
        <v>2851</v>
      </c>
    </row>
    <row r="1284" spans="1:2" x14ac:dyDescent="0.2">
      <c r="A1284" s="16" t="s">
        <v>1517</v>
      </c>
      <c r="B1284" s="16" t="s">
        <v>2885</v>
      </c>
    </row>
    <row r="1285" spans="1:2" x14ac:dyDescent="0.2">
      <c r="A1285" s="16" t="s">
        <v>1518</v>
      </c>
      <c r="B1285" s="16" t="s">
        <v>2881</v>
      </c>
    </row>
    <row r="1286" spans="1:2" x14ac:dyDescent="0.2">
      <c r="A1286" s="16" t="s">
        <v>1519</v>
      </c>
      <c r="B1286" s="16" t="s">
        <v>2865</v>
      </c>
    </row>
    <row r="1287" spans="1:2" x14ac:dyDescent="0.2">
      <c r="A1287" s="16" t="s">
        <v>1520</v>
      </c>
      <c r="B1287" s="16" t="s">
        <v>2826</v>
      </c>
    </row>
    <row r="1288" spans="1:2" x14ac:dyDescent="0.2">
      <c r="A1288" s="16" t="s">
        <v>1521</v>
      </c>
      <c r="B1288" s="16" t="s">
        <v>2824</v>
      </c>
    </row>
    <row r="1289" spans="1:2" x14ac:dyDescent="0.2">
      <c r="A1289" s="16" t="s">
        <v>1522</v>
      </c>
      <c r="B1289" s="16" t="s">
        <v>2847</v>
      </c>
    </row>
    <row r="1290" spans="1:2" x14ac:dyDescent="0.2">
      <c r="A1290" s="16" t="s">
        <v>1523</v>
      </c>
      <c r="B1290" s="16" t="s">
        <v>2799</v>
      </c>
    </row>
    <row r="1291" spans="1:2" x14ac:dyDescent="0.2">
      <c r="A1291" s="16" t="s">
        <v>1524</v>
      </c>
      <c r="B1291" s="16" t="s">
        <v>2843</v>
      </c>
    </row>
    <row r="1292" spans="1:2" x14ac:dyDescent="0.2">
      <c r="A1292" s="16" t="s">
        <v>1525</v>
      </c>
      <c r="B1292" s="16" t="s">
        <v>2840</v>
      </c>
    </row>
    <row r="1293" spans="1:2" x14ac:dyDescent="0.2">
      <c r="A1293" s="16" t="s">
        <v>1526</v>
      </c>
      <c r="B1293" s="16" t="s">
        <v>2886</v>
      </c>
    </row>
    <row r="1294" spans="1:2" x14ac:dyDescent="0.2">
      <c r="A1294" s="16" t="s">
        <v>1527</v>
      </c>
      <c r="B1294" s="16" t="s">
        <v>2790</v>
      </c>
    </row>
    <row r="1295" spans="1:2" x14ac:dyDescent="0.2">
      <c r="A1295" s="16" t="s">
        <v>1528</v>
      </c>
      <c r="B1295" s="16" t="s">
        <v>2794</v>
      </c>
    </row>
    <row r="1296" spans="1:2" x14ac:dyDescent="0.2">
      <c r="A1296" s="16" t="s">
        <v>1529</v>
      </c>
      <c r="B1296" s="16" t="s">
        <v>2797</v>
      </c>
    </row>
    <row r="1297" spans="1:2" x14ac:dyDescent="0.2">
      <c r="A1297" s="16" t="s">
        <v>1530</v>
      </c>
      <c r="B1297" s="16" t="s">
        <v>2791</v>
      </c>
    </row>
    <row r="1298" spans="1:2" x14ac:dyDescent="0.2">
      <c r="A1298" s="16" t="s">
        <v>1531</v>
      </c>
      <c r="B1298" s="16" t="s">
        <v>2792</v>
      </c>
    </row>
    <row r="1299" spans="1:2" x14ac:dyDescent="0.2">
      <c r="A1299" s="16" t="s">
        <v>1532</v>
      </c>
      <c r="B1299" s="16" t="s">
        <v>2795</v>
      </c>
    </row>
    <row r="1300" spans="1:2" x14ac:dyDescent="0.2">
      <c r="A1300" s="16" t="s">
        <v>1533</v>
      </c>
      <c r="B1300" s="16" t="s">
        <v>2793</v>
      </c>
    </row>
    <row r="1301" spans="1:2" x14ac:dyDescent="0.2">
      <c r="A1301" s="16" t="s">
        <v>1534</v>
      </c>
      <c r="B1301" s="16" t="s">
        <v>2796</v>
      </c>
    </row>
    <row r="1302" spans="1:2" x14ac:dyDescent="0.2">
      <c r="A1302" s="16" t="s">
        <v>1535</v>
      </c>
      <c r="B1302" s="16" t="s">
        <v>2173</v>
      </c>
    </row>
    <row r="1303" spans="1:2" x14ac:dyDescent="0.2">
      <c r="A1303" s="16" t="s">
        <v>1536</v>
      </c>
      <c r="B1303" s="16" t="s">
        <v>2057</v>
      </c>
    </row>
    <row r="1304" spans="1:2" x14ac:dyDescent="0.2">
      <c r="A1304" s="16" t="s">
        <v>1537</v>
      </c>
      <c r="B1304" s="16" t="s">
        <v>2071</v>
      </c>
    </row>
    <row r="1305" spans="1:2" x14ac:dyDescent="0.2">
      <c r="A1305" s="16" t="s">
        <v>1538</v>
      </c>
      <c r="B1305" s="16" t="s">
        <v>2061</v>
      </c>
    </row>
    <row r="1306" spans="1:2" x14ac:dyDescent="0.2">
      <c r="A1306" s="16" t="s">
        <v>1539</v>
      </c>
      <c r="B1306" s="16" t="s">
        <v>2138</v>
      </c>
    </row>
    <row r="1307" spans="1:2" x14ac:dyDescent="0.2">
      <c r="A1307" s="16" t="s">
        <v>1540</v>
      </c>
      <c r="B1307" s="16" t="s">
        <v>2058</v>
      </c>
    </row>
    <row r="1308" spans="1:2" x14ac:dyDescent="0.2">
      <c r="A1308" s="16" t="s">
        <v>1541</v>
      </c>
      <c r="B1308" s="16" t="s">
        <v>2063</v>
      </c>
    </row>
    <row r="1309" spans="1:2" x14ac:dyDescent="0.2">
      <c r="A1309" s="16" t="s">
        <v>1542</v>
      </c>
      <c r="B1309" s="16" t="s">
        <v>2074</v>
      </c>
    </row>
    <row r="1310" spans="1:2" x14ac:dyDescent="0.2">
      <c r="A1310" s="16" t="s">
        <v>1543</v>
      </c>
      <c r="B1310" s="16" t="s">
        <v>2193</v>
      </c>
    </row>
    <row r="1311" spans="1:2" x14ac:dyDescent="0.2">
      <c r="A1311" s="16" t="s">
        <v>1544</v>
      </c>
      <c r="B1311" s="16" t="s">
        <v>2040</v>
      </c>
    </row>
    <row r="1312" spans="1:2" x14ac:dyDescent="0.2">
      <c r="A1312" s="16" t="s">
        <v>1545</v>
      </c>
      <c r="B1312" s="16" t="s">
        <v>2175</v>
      </c>
    </row>
    <row r="1313" spans="1:2" x14ac:dyDescent="0.2">
      <c r="A1313" s="16" t="s">
        <v>1546</v>
      </c>
      <c r="B1313" s="16" t="s">
        <v>2194</v>
      </c>
    </row>
    <row r="1314" spans="1:2" x14ac:dyDescent="0.2">
      <c r="A1314" s="16" t="s">
        <v>1547</v>
      </c>
      <c r="B1314" s="16" t="s">
        <v>2078</v>
      </c>
    </row>
    <row r="1315" spans="1:2" x14ac:dyDescent="0.2">
      <c r="A1315" s="16" t="s">
        <v>1548</v>
      </c>
      <c r="B1315" s="16" t="s">
        <v>2178</v>
      </c>
    </row>
    <row r="1316" spans="1:2" x14ac:dyDescent="0.2">
      <c r="A1316" s="16" t="s">
        <v>1549</v>
      </c>
      <c r="B1316" s="16" t="s">
        <v>2067</v>
      </c>
    </row>
    <row r="1317" spans="1:2" x14ac:dyDescent="0.2">
      <c r="A1317" s="16" t="s">
        <v>1550</v>
      </c>
      <c r="B1317" s="16" t="s">
        <v>2123</v>
      </c>
    </row>
    <row r="1318" spans="1:2" x14ac:dyDescent="0.2">
      <c r="A1318" s="16" t="s">
        <v>1551</v>
      </c>
      <c r="B1318" s="16" t="s">
        <v>2168</v>
      </c>
    </row>
    <row r="1319" spans="1:2" x14ac:dyDescent="0.2">
      <c r="A1319" s="16" t="s">
        <v>1552</v>
      </c>
      <c r="B1319" s="16" t="s">
        <v>2198</v>
      </c>
    </row>
    <row r="1320" spans="1:2" x14ac:dyDescent="0.2">
      <c r="A1320" s="16" t="s">
        <v>1553</v>
      </c>
      <c r="B1320" s="16" t="s">
        <v>2036</v>
      </c>
    </row>
    <row r="1321" spans="1:2" x14ac:dyDescent="0.2">
      <c r="A1321" s="16" t="s">
        <v>1554</v>
      </c>
      <c r="B1321" s="16" t="s">
        <v>2070</v>
      </c>
    </row>
    <row r="1322" spans="1:2" x14ac:dyDescent="0.2">
      <c r="A1322" s="16" t="s">
        <v>1555</v>
      </c>
      <c r="B1322" s="16" t="s">
        <v>2066</v>
      </c>
    </row>
    <row r="1323" spans="1:2" x14ac:dyDescent="0.2">
      <c r="A1323" s="16" t="s">
        <v>1556</v>
      </c>
      <c r="B1323" s="16" t="s">
        <v>2171</v>
      </c>
    </row>
    <row r="1324" spans="1:2" x14ac:dyDescent="0.2">
      <c r="A1324" s="16" t="s">
        <v>1557</v>
      </c>
      <c r="B1324" s="16" t="s">
        <v>2062</v>
      </c>
    </row>
    <row r="1325" spans="1:2" x14ac:dyDescent="0.2">
      <c r="A1325" s="16" t="s">
        <v>1558</v>
      </c>
      <c r="B1325" s="16" t="s">
        <v>2181</v>
      </c>
    </row>
    <row r="1326" spans="1:2" x14ac:dyDescent="0.2">
      <c r="A1326" s="16" t="s">
        <v>1559</v>
      </c>
      <c r="B1326" s="16" t="s">
        <v>2196</v>
      </c>
    </row>
    <row r="1327" spans="1:2" x14ac:dyDescent="0.2">
      <c r="A1327" s="16" t="s">
        <v>1560</v>
      </c>
      <c r="B1327" s="16" t="s">
        <v>2195</v>
      </c>
    </row>
    <row r="1328" spans="1:2" x14ac:dyDescent="0.2">
      <c r="A1328" s="16" t="s">
        <v>1561</v>
      </c>
      <c r="B1328" s="16" t="s">
        <v>2133</v>
      </c>
    </row>
    <row r="1329" spans="1:2" x14ac:dyDescent="0.2">
      <c r="A1329" s="16" t="s">
        <v>1562</v>
      </c>
      <c r="B1329" s="16" t="s">
        <v>2127</v>
      </c>
    </row>
    <row r="1330" spans="1:2" x14ac:dyDescent="0.2">
      <c r="A1330" s="16" t="s">
        <v>1563</v>
      </c>
      <c r="B1330" s="16" t="s">
        <v>2065</v>
      </c>
    </row>
    <row r="1331" spans="1:2" x14ac:dyDescent="0.2">
      <c r="A1331" s="16" t="s">
        <v>1564</v>
      </c>
      <c r="B1331" s="16" t="s">
        <v>2041</v>
      </c>
    </row>
    <row r="1332" spans="1:2" x14ac:dyDescent="0.2">
      <c r="A1332" s="16" t="s">
        <v>1565</v>
      </c>
      <c r="B1332" s="16" t="s">
        <v>2192</v>
      </c>
    </row>
    <row r="1333" spans="1:2" x14ac:dyDescent="0.2">
      <c r="A1333" s="16" t="s">
        <v>1566</v>
      </c>
      <c r="B1333" s="16" t="s">
        <v>2034</v>
      </c>
    </row>
    <row r="1334" spans="1:2" x14ac:dyDescent="0.2">
      <c r="A1334" s="16" t="s">
        <v>1567</v>
      </c>
      <c r="B1334" s="16" t="s">
        <v>2184</v>
      </c>
    </row>
    <row r="1335" spans="1:2" x14ac:dyDescent="0.2">
      <c r="A1335" s="16" t="s">
        <v>1568</v>
      </c>
      <c r="B1335" s="16" t="s">
        <v>2042</v>
      </c>
    </row>
    <row r="1336" spans="1:2" x14ac:dyDescent="0.2">
      <c r="A1336" s="16" t="s">
        <v>1569</v>
      </c>
      <c r="B1336" s="16" t="s">
        <v>2043</v>
      </c>
    </row>
    <row r="1337" spans="1:2" x14ac:dyDescent="0.2">
      <c r="A1337" s="16" t="s">
        <v>1570</v>
      </c>
      <c r="B1337" s="16" t="s">
        <v>2172</v>
      </c>
    </row>
    <row r="1338" spans="1:2" x14ac:dyDescent="0.2">
      <c r="A1338" s="16" t="s">
        <v>1571</v>
      </c>
      <c r="B1338" s="16" t="s">
        <v>2044</v>
      </c>
    </row>
    <row r="1339" spans="1:2" x14ac:dyDescent="0.2">
      <c r="A1339" s="16" t="s">
        <v>1572</v>
      </c>
      <c r="B1339" s="16" t="s">
        <v>2075</v>
      </c>
    </row>
    <row r="1340" spans="1:2" x14ac:dyDescent="0.2">
      <c r="A1340" s="16" t="s">
        <v>1573</v>
      </c>
      <c r="B1340" s="16" t="s">
        <v>2064</v>
      </c>
    </row>
    <row r="1341" spans="1:2" x14ac:dyDescent="0.2">
      <c r="A1341" s="16" t="s">
        <v>1574</v>
      </c>
      <c r="B1341" s="16" t="s">
        <v>2045</v>
      </c>
    </row>
    <row r="1342" spans="1:2" x14ac:dyDescent="0.2">
      <c r="A1342" s="16" t="s">
        <v>1575</v>
      </c>
      <c r="B1342" s="16" t="s">
        <v>2119</v>
      </c>
    </row>
    <row r="1343" spans="1:2" x14ac:dyDescent="0.2">
      <c r="A1343" s="16" t="s">
        <v>1576</v>
      </c>
      <c r="B1343" s="16" t="s">
        <v>2182</v>
      </c>
    </row>
    <row r="1344" spans="1:2" x14ac:dyDescent="0.2">
      <c r="A1344" s="16" t="s">
        <v>1577</v>
      </c>
      <c r="B1344" s="16" t="s">
        <v>2170</v>
      </c>
    </row>
    <row r="1345" spans="1:2" x14ac:dyDescent="0.2">
      <c r="A1345" s="16" t="s">
        <v>1578</v>
      </c>
      <c r="B1345" s="16" t="s">
        <v>2121</v>
      </c>
    </row>
    <row r="1346" spans="1:2" x14ac:dyDescent="0.2">
      <c r="A1346" s="16" t="s">
        <v>1579</v>
      </c>
      <c r="B1346" s="16" t="s">
        <v>2137</v>
      </c>
    </row>
    <row r="1347" spans="1:2" x14ac:dyDescent="0.2">
      <c r="A1347" s="16" t="s">
        <v>1580</v>
      </c>
      <c r="B1347" s="16" t="s">
        <v>2136</v>
      </c>
    </row>
    <row r="1348" spans="1:2" x14ac:dyDescent="0.2">
      <c r="A1348" s="16" t="s">
        <v>1581</v>
      </c>
      <c r="B1348" s="16" t="s">
        <v>2128</v>
      </c>
    </row>
    <row r="1349" spans="1:2" x14ac:dyDescent="0.2">
      <c r="A1349" s="16" t="s">
        <v>1582</v>
      </c>
      <c r="B1349" s="16" t="s">
        <v>2185</v>
      </c>
    </row>
    <row r="1350" spans="1:2" x14ac:dyDescent="0.2">
      <c r="A1350" s="16" t="s">
        <v>1583</v>
      </c>
      <c r="B1350" s="16" t="s">
        <v>2132</v>
      </c>
    </row>
    <row r="1351" spans="1:2" x14ac:dyDescent="0.2">
      <c r="A1351" s="16" t="s">
        <v>1584</v>
      </c>
      <c r="B1351" s="16" t="s">
        <v>2059</v>
      </c>
    </row>
    <row r="1352" spans="1:2" x14ac:dyDescent="0.2">
      <c r="A1352" s="16" t="s">
        <v>1585</v>
      </c>
      <c r="B1352" s="16" t="s">
        <v>2053</v>
      </c>
    </row>
    <row r="1353" spans="1:2" x14ac:dyDescent="0.2">
      <c r="A1353" s="16" t="s">
        <v>1586</v>
      </c>
      <c r="B1353" s="16" t="s">
        <v>2054</v>
      </c>
    </row>
    <row r="1354" spans="1:2" x14ac:dyDescent="0.2">
      <c r="A1354" s="16" t="s">
        <v>1587</v>
      </c>
      <c r="B1354" s="16" t="s">
        <v>2055</v>
      </c>
    </row>
    <row r="1355" spans="1:2" x14ac:dyDescent="0.2">
      <c r="A1355" s="16" t="s">
        <v>1588</v>
      </c>
      <c r="B1355" s="16" t="s">
        <v>2037</v>
      </c>
    </row>
    <row r="1356" spans="1:2" x14ac:dyDescent="0.2">
      <c r="A1356" s="16" t="s">
        <v>1589</v>
      </c>
      <c r="B1356" s="16" t="s">
        <v>2073</v>
      </c>
    </row>
    <row r="1357" spans="1:2" x14ac:dyDescent="0.2">
      <c r="A1357" s="16" t="s">
        <v>1590</v>
      </c>
      <c r="B1357" s="16" t="s">
        <v>2077</v>
      </c>
    </row>
    <row r="1358" spans="1:2" x14ac:dyDescent="0.2">
      <c r="A1358" s="16" t="s">
        <v>1591</v>
      </c>
      <c r="B1358" s="16" t="s">
        <v>2046</v>
      </c>
    </row>
    <row r="1359" spans="1:2" x14ac:dyDescent="0.2">
      <c r="A1359" s="16" t="s">
        <v>1592</v>
      </c>
      <c r="B1359" s="16" t="s">
        <v>2038</v>
      </c>
    </row>
    <row r="1360" spans="1:2" x14ac:dyDescent="0.2">
      <c r="A1360" s="16" t="s">
        <v>1593</v>
      </c>
      <c r="B1360" s="16" t="s">
        <v>2047</v>
      </c>
    </row>
    <row r="1361" spans="1:2" x14ac:dyDescent="0.2">
      <c r="A1361" s="16" t="s">
        <v>1594</v>
      </c>
      <c r="B1361" s="16" t="s">
        <v>2048</v>
      </c>
    </row>
    <row r="1362" spans="1:2" x14ac:dyDescent="0.2">
      <c r="A1362" s="16" t="s">
        <v>1595</v>
      </c>
      <c r="B1362" s="16" t="s">
        <v>2049</v>
      </c>
    </row>
    <row r="1363" spans="1:2" x14ac:dyDescent="0.2">
      <c r="A1363" s="16" t="s">
        <v>1596</v>
      </c>
      <c r="B1363" s="16" t="s">
        <v>2169</v>
      </c>
    </row>
    <row r="1364" spans="1:2" x14ac:dyDescent="0.2">
      <c r="A1364" s="16" t="s">
        <v>1597</v>
      </c>
      <c r="B1364" s="16" t="s">
        <v>2076</v>
      </c>
    </row>
    <row r="1365" spans="1:2" x14ac:dyDescent="0.2">
      <c r="A1365" s="16" t="s">
        <v>1598</v>
      </c>
      <c r="B1365" s="16" t="s">
        <v>2183</v>
      </c>
    </row>
    <row r="1366" spans="1:2" x14ac:dyDescent="0.2">
      <c r="A1366" s="16" t="s">
        <v>1599</v>
      </c>
      <c r="B1366" s="16" t="s">
        <v>2176</v>
      </c>
    </row>
    <row r="1367" spans="1:2" x14ac:dyDescent="0.2">
      <c r="A1367" s="16" t="s">
        <v>1600</v>
      </c>
      <c r="B1367" s="16" t="s">
        <v>2050</v>
      </c>
    </row>
    <row r="1368" spans="1:2" x14ac:dyDescent="0.2">
      <c r="A1368" s="16" t="s">
        <v>1601</v>
      </c>
      <c r="B1368" s="16" t="s">
        <v>2051</v>
      </c>
    </row>
    <row r="1369" spans="1:2" x14ac:dyDescent="0.2">
      <c r="A1369" s="16" t="s">
        <v>1602</v>
      </c>
      <c r="B1369" s="16" t="s">
        <v>2035</v>
      </c>
    </row>
    <row r="1370" spans="1:2" x14ac:dyDescent="0.2">
      <c r="A1370" s="16" t="s">
        <v>1603</v>
      </c>
      <c r="B1370" s="16" t="s">
        <v>2167</v>
      </c>
    </row>
    <row r="1371" spans="1:2" x14ac:dyDescent="0.2">
      <c r="A1371" s="16" t="s">
        <v>1604</v>
      </c>
      <c r="B1371" s="16" t="s">
        <v>2180</v>
      </c>
    </row>
    <row r="1372" spans="1:2" x14ac:dyDescent="0.2">
      <c r="A1372" s="16" t="s">
        <v>1605</v>
      </c>
      <c r="B1372" s="16" t="s">
        <v>2197</v>
      </c>
    </row>
    <row r="1373" spans="1:2" x14ac:dyDescent="0.2">
      <c r="A1373" s="16" t="s">
        <v>1606</v>
      </c>
      <c r="B1373" s="16" t="s">
        <v>2199</v>
      </c>
    </row>
    <row r="1374" spans="1:2" x14ac:dyDescent="0.2">
      <c r="A1374" s="16" t="s">
        <v>1607</v>
      </c>
      <c r="B1374" s="16" t="s">
        <v>2131</v>
      </c>
    </row>
    <row r="1375" spans="1:2" x14ac:dyDescent="0.2">
      <c r="A1375" s="16" t="s">
        <v>1608</v>
      </c>
      <c r="B1375" s="16" t="s">
        <v>2072</v>
      </c>
    </row>
    <row r="1376" spans="1:2" x14ac:dyDescent="0.2">
      <c r="A1376" s="16" t="s">
        <v>1609</v>
      </c>
      <c r="B1376" s="16" t="s">
        <v>2052</v>
      </c>
    </row>
    <row r="1377" spans="1:2" x14ac:dyDescent="0.2">
      <c r="A1377" s="16" t="s">
        <v>1610</v>
      </c>
      <c r="B1377" s="16" t="s">
        <v>2174</v>
      </c>
    </row>
    <row r="1378" spans="1:2" x14ac:dyDescent="0.2">
      <c r="A1378" s="16" t="s">
        <v>1611</v>
      </c>
      <c r="B1378" s="16" t="s">
        <v>2130</v>
      </c>
    </row>
    <row r="1379" spans="1:2" x14ac:dyDescent="0.2">
      <c r="A1379" s="16" t="s">
        <v>1612</v>
      </c>
      <c r="B1379" s="16" t="s">
        <v>2122</v>
      </c>
    </row>
    <row r="1380" spans="1:2" x14ac:dyDescent="0.2">
      <c r="A1380" s="16" t="s">
        <v>1613</v>
      </c>
      <c r="B1380" s="16" t="s">
        <v>2060</v>
      </c>
    </row>
    <row r="1381" spans="1:2" x14ac:dyDescent="0.2">
      <c r="A1381" s="16" t="s">
        <v>1614</v>
      </c>
      <c r="B1381" s="16" t="s">
        <v>2134</v>
      </c>
    </row>
    <row r="1382" spans="1:2" x14ac:dyDescent="0.2">
      <c r="A1382" s="16" t="s">
        <v>1615</v>
      </c>
      <c r="B1382" s="16" t="s">
        <v>2179</v>
      </c>
    </row>
    <row r="1383" spans="1:2" x14ac:dyDescent="0.2">
      <c r="A1383" s="16" t="s">
        <v>1616</v>
      </c>
      <c r="B1383" s="16" t="s">
        <v>2039</v>
      </c>
    </row>
    <row r="1384" spans="1:2" x14ac:dyDescent="0.2">
      <c r="A1384" s="16" t="s">
        <v>1617</v>
      </c>
      <c r="B1384" s="16" t="s">
        <v>2033</v>
      </c>
    </row>
    <row r="1385" spans="1:2" x14ac:dyDescent="0.2">
      <c r="A1385" s="16" t="s">
        <v>1618</v>
      </c>
      <c r="B1385" s="16" t="s">
        <v>2068</v>
      </c>
    </row>
    <row r="1386" spans="1:2" x14ac:dyDescent="0.2">
      <c r="A1386" s="16" t="s">
        <v>1619</v>
      </c>
      <c r="B1386" s="16" t="s">
        <v>2129</v>
      </c>
    </row>
    <row r="1387" spans="1:2" x14ac:dyDescent="0.2">
      <c r="A1387" s="16" t="s">
        <v>1620</v>
      </c>
      <c r="B1387" s="16" t="s">
        <v>2056</v>
      </c>
    </row>
    <row r="1388" spans="1:2" x14ac:dyDescent="0.2">
      <c r="A1388" s="16" t="s">
        <v>1621</v>
      </c>
      <c r="B1388" s="16" t="s">
        <v>2069</v>
      </c>
    </row>
    <row r="1389" spans="1:2" x14ac:dyDescent="0.2">
      <c r="A1389" s="16" t="s">
        <v>1622</v>
      </c>
      <c r="B1389" s="16" t="s">
        <v>2177</v>
      </c>
    </row>
    <row r="1390" spans="1:2" x14ac:dyDescent="0.2">
      <c r="A1390" s="16" t="s">
        <v>1623</v>
      </c>
      <c r="B1390" s="16" t="s">
        <v>2135</v>
      </c>
    </row>
    <row r="1391" spans="1:2" x14ac:dyDescent="0.2">
      <c r="A1391" s="16" t="s">
        <v>1624</v>
      </c>
      <c r="B1391" s="16" t="s">
        <v>2191</v>
      </c>
    </row>
    <row r="1392" spans="1:2" x14ac:dyDescent="0.2">
      <c r="A1392" s="16" t="s">
        <v>1625</v>
      </c>
      <c r="B1392" s="16" t="s">
        <v>2243</v>
      </c>
    </row>
    <row r="1393" spans="1:2" x14ac:dyDescent="0.2">
      <c r="A1393" s="16" t="s">
        <v>1626</v>
      </c>
      <c r="B1393" s="16" t="s">
        <v>2186</v>
      </c>
    </row>
    <row r="1394" spans="1:2" x14ac:dyDescent="0.2">
      <c r="A1394" s="16" t="s">
        <v>1627</v>
      </c>
      <c r="B1394" s="16" t="s">
        <v>2202</v>
      </c>
    </row>
    <row r="1395" spans="1:2" x14ac:dyDescent="0.2">
      <c r="A1395" s="16" t="s">
        <v>1628</v>
      </c>
      <c r="B1395" s="16" t="s">
        <v>2205</v>
      </c>
    </row>
    <row r="1396" spans="1:2" x14ac:dyDescent="0.2">
      <c r="A1396" s="16" t="s">
        <v>1629</v>
      </c>
      <c r="B1396" s="16" t="s">
        <v>2237</v>
      </c>
    </row>
    <row r="1397" spans="1:2" x14ac:dyDescent="0.2">
      <c r="A1397" s="16" t="s">
        <v>1630</v>
      </c>
      <c r="B1397" s="16" t="s">
        <v>2227</v>
      </c>
    </row>
    <row r="1398" spans="1:2" x14ac:dyDescent="0.2">
      <c r="A1398" s="16" t="s">
        <v>1631</v>
      </c>
      <c r="B1398" s="16" t="s">
        <v>2238</v>
      </c>
    </row>
    <row r="1399" spans="1:2" x14ac:dyDescent="0.2">
      <c r="A1399" s="16" t="s">
        <v>1632</v>
      </c>
      <c r="B1399" s="16" t="s">
        <v>2531</v>
      </c>
    </row>
    <row r="1400" spans="1:2" x14ac:dyDescent="0.2">
      <c r="A1400" s="16" t="s">
        <v>1633</v>
      </c>
      <c r="B1400" s="16" t="s">
        <v>2250</v>
      </c>
    </row>
    <row r="1401" spans="1:2" x14ac:dyDescent="0.2">
      <c r="A1401" s="16" t="s">
        <v>1634</v>
      </c>
      <c r="B1401" s="16" t="s">
        <v>2219</v>
      </c>
    </row>
    <row r="1402" spans="1:2" x14ac:dyDescent="0.2">
      <c r="A1402" s="16" t="s">
        <v>1635</v>
      </c>
      <c r="B1402" s="16" t="s">
        <v>2206</v>
      </c>
    </row>
    <row r="1403" spans="1:2" x14ac:dyDescent="0.2">
      <c r="A1403" s="16" t="s">
        <v>1636</v>
      </c>
      <c r="B1403" s="16" t="s">
        <v>2201</v>
      </c>
    </row>
    <row r="1404" spans="1:2" x14ac:dyDescent="0.2">
      <c r="A1404" s="16" t="s">
        <v>1637</v>
      </c>
      <c r="B1404" s="16" t="s">
        <v>2522</v>
      </c>
    </row>
    <row r="1405" spans="1:2" x14ac:dyDescent="0.2">
      <c r="A1405" s="16" t="s">
        <v>1638</v>
      </c>
      <c r="B1405" s="16" t="s">
        <v>2236</v>
      </c>
    </row>
    <row r="1406" spans="1:2" x14ac:dyDescent="0.2">
      <c r="A1406" s="16" t="s">
        <v>1639</v>
      </c>
      <c r="B1406" s="16" t="s">
        <v>2526</v>
      </c>
    </row>
    <row r="1407" spans="1:2" x14ac:dyDescent="0.2">
      <c r="A1407" s="16" t="s">
        <v>1640</v>
      </c>
      <c r="B1407" s="16" t="s">
        <v>2534</v>
      </c>
    </row>
    <row r="1408" spans="1:2" x14ac:dyDescent="0.2">
      <c r="A1408" s="16" t="s">
        <v>1641</v>
      </c>
      <c r="B1408" s="16" t="s">
        <v>2228</v>
      </c>
    </row>
    <row r="1409" spans="1:2" x14ac:dyDescent="0.2">
      <c r="A1409" s="16" t="s">
        <v>1642</v>
      </c>
      <c r="B1409" s="16" t="s">
        <v>2252</v>
      </c>
    </row>
    <row r="1410" spans="1:2" x14ac:dyDescent="0.2">
      <c r="A1410" s="16" t="s">
        <v>1643</v>
      </c>
      <c r="B1410" s="16" t="s">
        <v>2245</v>
      </c>
    </row>
    <row r="1411" spans="1:2" x14ac:dyDescent="0.2">
      <c r="A1411" s="16" t="s">
        <v>1644</v>
      </c>
      <c r="B1411" s="16" t="s">
        <v>2187</v>
      </c>
    </row>
    <row r="1412" spans="1:2" x14ac:dyDescent="0.2">
      <c r="A1412" s="16" t="s">
        <v>1645</v>
      </c>
      <c r="B1412" s="16" t="s">
        <v>2214</v>
      </c>
    </row>
    <row r="1413" spans="1:2" x14ac:dyDescent="0.2">
      <c r="A1413" s="16" t="s">
        <v>1646</v>
      </c>
      <c r="B1413" s="16" t="s">
        <v>2207</v>
      </c>
    </row>
    <row r="1414" spans="1:2" x14ac:dyDescent="0.2">
      <c r="A1414" s="16" t="s">
        <v>1647</v>
      </c>
      <c r="B1414" s="16" t="s">
        <v>2215</v>
      </c>
    </row>
    <row r="1415" spans="1:2" x14ac:dyDescent="0.2">
      <c r="A1415" s="16" t="s">
        <v>1648</v>
      </c>
      <c r="B1415" s="16" t="s">
        <v>2208</v>
      </c>
    </row>
    <row r="1416" spans="1:2" x14ac:dyDescent="0.2">
      <c r="A1416" s="16" t="s">
        <v>1649</v>
      </c>
      <c r="B1416" s="16" t="s">
        <v>2188</v>
      </c>
    </row>
    <row r="1417" spans="1:2" x14ac:dyDescent="0.2">
      <c r="A1417" s="16" t="s">
        <v>1650</v>
      </c>
      <c r="B1417" s="16" t="s">
        <v>2216</v>
      </c>
    </row>
    <row r="1418" spans="1:2" x14ac:dyDescent="0.2">
      <c r="A1418" s="16" t="s">
        <v>1651</v>
      </c>
      <c r="B1418" s="16" t="s">
        <v>2246</v>
      </c>
    </row>
    <row r="1419" spans="1:2" x14ac:dyDescent="0.2">
      <c r="A1419" s="16" t="s">
        <v>1652</v>
      </c>
      <c r="B1419" s="16" t="s">
        <v>2527</v>
      </c>
    </row>
    <row r="1420" spans="1:2" x14ac:dyDescent="0.2">
      <c r="A1420" s="16" t="s">
        <v>1653</v>
      </c>
      <c r="B1420" s="16" t="s">
        <v>2220</v>
      </c>
    </row>
    <row r="1421" spans="1:2" x14ac:dyDescent="0.2">
      <c r="A1421" s="16" t="s">
        <v>1654</v>
      </c>
      <c r="B1421" s="16" t="s">
        <v>2200</v>
      </c>
    </row>
    <row r="1422" spans="1:2" x14ac:dyDescent="0.2">
      <c r="A1422" s="16" t="s">
        <v>1655</v>
      </c>
      <c r="B1422" s="16" t="s">
        <v>2209</v>
      </c>
    </row>
    <row r="1423" spans="1:2" x14ac:dyDescent="0.2">
      <c r="A1423" s="16" t="s">
        <v>1656</v>
      </c>
      <c r="B1423" s="16" t="s">
        <v>2240</v>
      </c>
    </row>
    <row r="1424" spans="1:2" x14ac:dyDescent="0.2">
      <c r="A1424" s="16" t="s">
        <v>1657</v>
      </c>
      <c r="B1424" s="16" t="s">
        <v>2210</v>
      </c>
    </row>
    <row r="1425" spans="1:2" x14ac:dyDescent="0.2">
      <c r="A1425" s="16" t="s">
        <v>1658</v>
      </c>
      <c r="B1425" s="16" t="s">
        <v>2190</v>
      </c>
    </row>
    <row r="1426" spans="1:2" x14ac:dyDescent="0.2">
      <c r="A1426" s="16" t="s">
        <v>1659</v>
      </c>
      <c r="B1426" s="16" t="s">
        <v>2525</v>
      </c>
    </row>
    <row r="1427" spans="1:2" x14ac:dyDescent="0.2">
      <c r="A1427" s="16" t="s">
        <v>1660</v>
      </c>
      <c r="B1427" s="16" t="s">
        <v>2189</v>
      </c>
    </row>
    <row r="1428" spans="1:2" x14ac:dyDescent="0.2">
      <c r="A1428" s="16" t="s">
        <v>1661</v>
      </c>
      <c r="B1428" s="16" t="s">
        <v>2523</v>
      </c>
    </row>
    <row r="1429" spans="1:2" x14ac:dyDescent="0.2">
      <c r="A1429" s="16" t="s">
        <v>1662</v>
      </c>
      <c r="B1429" s="16" t="s">
        <v>2247</v>
      </c>
    </row>
    <row r="1430" spans="1:2" x14ac:dyDescent="0.2">
      <c r="A1430" s="16" t="s">
        <v>1663</v>
      </c>
      <c r="B1430" s="16" t="s">
        <v>2533</v>
      </c>
    </row>
    <row r="1431" spans="1:2" x14ac:dyDescent="0.2">
      <c r="A1431" s="16" t="s">
        <v>1664</v>
      </c>
      <c r="B1431" s="16" t="s">
        <v>2229</v>
      </c>
    </row>
    <row r="1432" spans="1:2" x14ac:dyDescent="0.2">
      <c r="A1432" s="16" t="s">
        <v>1665</v>
      </c>
      <c r="B1432" s="16" t="s">
        <v>2248</v>
      </c>
    </row>
    <row r="1433" spans="1:2" x14ac:dyDescent="0.2">
      <c r="A1433" s="16" t="s">
        <v>1666</v>
      </c>
      <c r="B1433" s="16" t="s">
        <v>2217</v>
      </c>
    </row>
    <row r="1434" spans="1:2" x14ac:dyDescent="0.2">
      <c r="A1434" s="16" t="s">
        <v>1667</v>
      </c>
      <c r="B1434" s="16" t="s">
        <v>2241</v>
      </c>
    </row>
    <row r="1435" spans="1:2" x14ac:dyDescent="0.2">
      <c r="A1435" s="16" t="s">
        <v>1668</v>
      </c>
      <c r="B1435" s="16" t="s">
        <v>2230</v>
      </c>
    </row>
    <row r="1436" spans="1:2" x14ac:dyDescent="0.2">
      <c r="A1436" s="16" t="s">
        <v>1669</v>
      </c>
      <c r="B1436" s="16" t="s">
        <v>2251</v>
      </c>
    </row>
    <row r="1437" spans="1:2" x14ac:dyDescent="0.2">
      <c r="A1437" s="16" t="s">
        <v>1670</v>
      </c>
      <c r="B1437" s="16" t="s">
        <v>2231</v>
      </c>
    </row>
    <row r="1438" spans="1:2" x14ac:dyDescent="0.2">
      <c r="A1438" s="16" t="s">
        <v>1671</v>
      </c>
      <c r="B1438" s="16" t="s">
        <v>2239</v>
      </c>
    </row>
    <row r="1439" spans="1:2" x14ac:dyDescent="0.2">
      <c r="A1439" s="16" t="s">
        <v>1672</v>
      </c>
      <c r="B1439" s="16" t="s">
        <v>2221</v>
      </c>
    </row>
    <row r="1440" spans="1:2" x14ac:dyDescent="0.2">
      <c r="A1440" s="16" t="s">
        <v>1673</v>
      </c>
      <c r="B1440" s="16" t="s">
        <v>2223</v>
      </c>
    </row>
    <row r="1441" spans="1:2" x14ac:dyDescent="0.2">
      <c r="A1441" s="16" t="s">
        <v>1674</v>
      </c>
      <c r="B1441" s="16" t="s">
        <v>2232</v>
      </c>
    </row>
    <row r="1442" spans="1:2" x14ac:dyDescent="0.2">
      <c r="A1442" s="16" t="s">
        <v>1675</v>
      </c>
      <c r="B1442" s="16" t="s">
        <v>2233</v>
      </c>
    </row>
    <row r="1443" spans="1:2" x14ac:dyDescent="0.2">
      <c r="A1443" s="16" t="s">
        <v>1676</v>
      </c>
      <c r="B1443" s="16" t="s">
        <v>2524</v>
      </c>
    </row>
    <row r="1444" spans="1:2" x14ac:dyDescent="0.2">
      <c r="A1444" s="16" t="s">
        <v>1677</v>
      </c>
      <c r="B1444" s="16" t="s">
        <v>2203</v>
      </c>
    </row>
    <row r="1445" spans="1:2" x14ac:dyDescent="0.2">
      <c r="A1445" s="16" t="s">
        <v>1678</v>
      </c>
      <c r="B1445" s="16" t="s">
        <v>2532</v>
      </c>
    </row>
    <row r="1446" spans="1:2" x14ac:dyDescent="0.2">
      <c r="A1446" s="16" t="s">
        <v>1679</v>
      </c>
      <c r="B1446" s="16" t="s">
        <v>2222</v>
      </c>
    </row>
    <row r="1447" spans="1:2" x14ac:dyDescent="0.2">
      <c r="A1447" s="16" t="s">
        <v>1680</v>
      </c>
      <c r="B1447" s="16" t="s">
        <v>2253</v>
      </c>
    </row>
    <row r="1448" spans="1:2" x14ac:dyDescent="0.2">
      <c r="A1448" s="16" t="s">
        <v>1681</v>
      </c>
      <c r="B1448" s="16" t="s">
        <v>2224</v>
      </c>
    </row>
    <row r="1449" spans="1:2" x14ac:dyDescent="0.2">
      <c r="A1449" s="16" t="s">
        <v>1682</v>
      </c>
      <c r="B1449" s="16" t="s">
        <v>2235</v>
      </c>
    </row>
    <row r="1450" spans="1:2" x14ac:dyDescent="0.2">
      <c r="A1450" s="16" t="s">
        <v>1683</v>
      </c>
      <c r="B1450" s="16" t="s">
        <v>2528</v>
      </c>
    </row>
    <row r="1451" spans="1:2" x14ac:dyDescent="0.2">
      <c r="A1451" s="16" t="s">
        <v>1684</v>
      </c>
      <c r="B1451" s="16" t="s">
        <v>2242</v>
      </c>
    </row>
    <row r="1452" spans="1:2" x14ac:dyDescent="0.2">
      <c r="A1452" s="16" t="s">
        <v>1685</v>
      </c>
      <c r="B1452" s="16" t="s">
        <v>2225</v>
      </c>
    </row>
    <row r="1453" spans="1:2" x14ac:dyDescent="0.2">
      <c r="A1453" s="16" t="s">
        <v>1686</v>
      </c>
      <c r="B1453" s="16" t="s">
        <v>2212</v>
      </c>
    </row>
    <row r="1454" spans="1:2" x14ac:dyDescent="0.2">
      <c r="A1454" s="16" t="s">
        <v>1687</v>
      </c>
      <c r="B1454" s="16" t="s">
        <v>2218</v>
      </c>
    </row>
    <row r="1455" spans="1:2" x14ac:dyDescent="0.2">
      <c r="A1455" s="16" t="s">
        <v>1688</v>
      </c>
      <c r="B1455" s="16" t="s">
        <v>2226</v>
      </c>
    </row>
    <row r="1456" spans="1:2" x14ac:dyDescent="0.2">
      <c r="A1456" s="16" t="s">
        <v>1689</v>
      </c>
      <c r="B1456" s="16" t="s">
        <v>2211</v>
      </c>
    </row>
    <row r="1457" spans="1:2" x14ac:dyDescent="0.2">
      <c r="A1457" s="16" t="s">
        <v>1690</v>
      </c>
      <c r="B1457" s="16" t="s">
        <v>2530</v>
      </c>
    </row>
    <row r="1458" spans="1:2" x14ac:dyDescent="0.2">
      <c r="A1458" s="16" t="s">
        <v>1691</v>
      </c>
      <c r="B1458" s="16" t="s">
        <v>2529</v>
      </c>
    </row>
    <row r="1459" spans="1:2" x14ac:dyDescent="0.2">
      <c r="A1459" s="16" t="s">
        <v>1692</v>
      </c>
      <c r="B1459" s="16" t="s">
        <v>2234</v>
      </c>
    </row>
    <row r="1460" spans="1:2" x14ac:dyDescent="0.2">
      <c r="A1460" s="16" t="s">
        <v>1693</v>
      </c>
      <c r="B1460" s="16" t="s">
        <v>2521</v>
      </c>
    </row>
    <row r="1461" spans="1:2" x14ac:dyDescent="0.2">
      <c r="A1461" s="16" t="s">
        <v>1694</v>
      </c>
      <c r="B1461" s="16" t="s">
        <v>2520</v>
      </c>
    </row>
    <row r="1462" spans="1:2" x14ac:dyDescent="0.2">
      <c r="A1462" s="16" t="s">
        <v>1695</v>
      </c>
      <c r="B1462" s="16" t="s">
        <v>2249</v>
      </c>
    </row>
    <row r="1463" spans="1:2" x14ac:dyDescent="0.2">
      <c r="A1463" s="16" t="s">
        <v>1696</v>
      </c>
      <c r="B1463" s="16" t="s">
        <v>2204</v>
      </c>
    </row>
    <row r="1464" spans="1:2" x14ac:dyDescent="0.2">
      <c r="A1464" s="16" t="s">
        <v>1697</v>
      </c>
      <c r="B1464" s="16" t="s">
        <v>2213</v>
      </c>
    </row>
    <row r="1465" spans="1:2" x14ac:dyDescent="0.2">
      <c r="A1465" s="16" t="s">
        <v>1698</v>
      </c>
      <c r="B1465" s="16" t="s">
        <v>2754</v>
      </c>
    </row>
    <row r="1466" spans="1:2" x14ac:dyDescent="0.2">
      <c r="A1466" s="16" t="s">
        <v>1699</v>
      </c>
      <c r="B1466" s="16" t="s">
        <v>2756</v>
      </c>
    </row>
    <row r="1467" spans="1:2" x14ac:dyDescent="0.2">
      <c r="A1467" s="16" t="s">
        <v>1700</v>
      </c>
      <c r="B1467" s="16" t="s">
        <v>2757</v>
      </c>
    </row>
    <row r="1468" spans="1:2" x14ac:dyDescent="0.2">
      <c r="A1468" s="16" t="s">
        <v>1701</v>
      </c>
      <c r="B1468" s="16" t="s">
        <v>2750</v>
      </c>
    </row>
    <row r="1469" spans="1:2" x14ac:dyDescent="0.2">
      <c r="A1469" s="16" t="s">
        <v>1702</v>
      </c>
      <c r="B1469" s="16" t="s">
        <v>2760</v>
      </c>
    </row>
    <row r="1470" spans="1:2" x14ac:dyDescent="0.2">
      <c r="A1470" s="16" t="s">
        <v>1703</v>
      </c>
      <c r="B1470" s="16" t="s">
        <v>2755</v>
      </c>
    </row>
    <row r="1471" spans="1:2" x14ac:dyDescent="0.2">
      <c r="A1471" s="16" t="s">
        <v>1704</v>
      </c>
      <c r="B1471" s="16" t="s">
        <v>2767</v>
      </c>
    </row>
    <row r="1472" spans="1:2" x14ac:dyDescent="0.2">
      <c r="A1472" s="16" t="s">
        <v>1705</v>
      </c>
      <c r="B1472" s="16" t="s">
        <v>2765</v>
      </c>
    </row>
    <row r="1473" spans="1:2" x14ac:dyDescent="0.2">
      <c r="A1473" s="16" t="s">
        <v>1706</v>
      </c>
      <c r="B1473" s="16" t="s">
        <v>2746</v>
      </c>
    </row>
    <row r="1474" spans="1:2" x14ac:dyDescent="0.2">
      <c r="A1474" s="16" t="s">
        <v>1707</v>
      </c>
      <c r="B1474" s="16" t="s">
        <v>2758</v>
      </c>
    </row>
    <row r="1475" spans="1:2" x14ac:dyDescent="0.2">
      <c r="A1475" s="16" t="s">
        <v>1708</v>
      </c>
      <c r="B1475" s="16" t="s">
        <v>2747</v>
      </c>
    </row>
    <row r="1476" spans="1:2" x14ac:dyDescent="0.2">
      <c r="A1476" s="16" t="s">
        <v>1709</v>
      </c>
      <c r="B1476" s="16" t="s">
        <v>2751</v>
      </c>
    </row>
    <row r="1477" spans="1:2" x14ac:dyDescent="0.2">
      <c r="A1477" s="16" t="s">
        <v>1710</v>
      </c>
      <c r="B1477" s="16" t="s">
        <v>2748</v>
      </c>
    </row>
    <row r="1478" spans="1:2" x14ac:dyDescent="0.2">
      <c r="A1478" s="16" t="s">
        <v>1711</v>
      </c>
      <c r="B1478" s="16" t="s">
        <v>2244</v>
      </c>
    </row>
    <row r="1479" spans="1:2" x14ac:dyDescent="0.2">
      <c r="A1479" s="16" t="s">
        <v>1712</v>
      </c>
      <c r="B1479" s="16" t="s">
        <v>2753</v>
      </c>
    </row>
    <row r="1480" spans="1:2" x14ac:dyDescent="0.2">
      <c r="A1480" s="16" t="s">
        <v>1713</v>
      </c>
      <c r="B1480" s="16" t="s">
        <v>2761</v>
      </c>
    </row>
    <row r="1481" spans="1:2" x14ac:dyDescent="0.2">
      <c r="A1481" s="16" t="s">
        <v>1714</v>
      </c>
      <c r="B1481" s="16" t="s">
        <v>2759</v>
      </c>
    </row>
    <row r="1482" spans="1:2" x14ac:dyDescent="0.2">
      <c r="A1482" s="16" t="s">
        <v>1715</v>
      </c>
      <c r="B1482" s="16" t="s">
        <v>2749</v>
      </c>
    </row>
    <row r="1483" spans="1:2" x14ac:dyDescent="0.2">
      <c r="A1483" s="16" t="s">
        <v>1716</v>
      </c>
      <c r="B1483" s="16" t="s">
        <v>2752</v>
      </c>
    </row>
    <row r="1484" spans="1:2" x14ac:dyDescent="0.2">
      <c r="A1484" s="16" t="s">
        <v>1717</v>
      </c>
      <c r="B1484" s="16" t="s">
        <v>2762</v>
      </c>
    </row>
    <row r="1485" spans="1:2" x14ac:dyDescent="0.2">
      <c r="A1485" s="16" t="s">
        <v>1718</v>
      </c>
      <c r="B1485" s="16" t="s">
        <v>2766</v>
      </c>
    </row>
    <row r="1486" spans="1:2" x14ac:dyDescent="0.2">
      <c r="A1486" s="16" t="s">
        <v>1719</v>
      </c>
      <c r="B1486" s="16" t="s">
        <v>2763</v>
      </c>
    </row>
    <row r="1487" spans="1:2" x14ac:dyDescent="0.2">
      <c r="A1487" s="16" t="s">
        <v>1720</v>
      </c>
      <c r="B1487" s="16" t="s">
        <v>2744</v>
      </c>
    </row>
    <row r="1488" spans="1:2" x14ac:dyDescent="0.2">
      <c r="A1488" s="16" t="s">
        <v>1721</v>
      </c>
      <c r="B1488" s="16" t="s">
        <v>2745</v>
      </c>
    </row>
    <row r="1489" spans="1:2" x14ac:dyDescent="0.2">
      <c r="A1489" s="16" t="s">
        <v>1722</v>
      </c>
      <c r="B1489" s="16" t="s">
        <v>2742</v>
      </c>
    </row>
    <row r="1490" spans="1:2" x14ac:dyDescent="0.2">
      <c r="A1490" s="16" t="s">
        <v>1723</v>
      </c>
      <c r="B1490" s="16" t="s">
        <v>2743</v>
      </c>
    </row>
    <row r="1491" spans="1:2" x14ac:dyDescent="0.2">
      <c r="A1491" s="16" t="s">
        <v>1724</v>
      </c>
      <c r="B1491" s="16" t="s">
        <v>2764</v>
      </c>
    </row>
    <row r="1492" spans="1:2" x14ac:dyDescent="0.2">
      <c r="A1492" s="16" t="s">
        <v>1725</v>
      </c>
      <c r="B1492" s="16" t="s">
        <v>2979</v>
      </c>
    </row>
    <row r="1493" spans="1:2" x14ac:dyDescent="0.2">
      <c r="A1493" s="16" t="s">
        <v>1726</v>
      </c>
      <c r="B1493" s="16" t="s">
        <v>3007</v>
      </c>
    </row>
    <row r="1494" spans="1:2" x14ac:dyDescent="0.2">
      <c r="A1494" s="16" t="s">
        <v>1727</v>
      </c>
      <c r="B1494" s="16" t="s">
        <v>2977</v>
      </c>
    </row>
    <row r="1495" spans="1:2" x14ac:dyDescent="0.2">
      <c r="A1495" s="16" t="s">
        <v>1728</v>
      </c>
      <c r="B1495" s="16" t="s">
        <v>2997</v>
      </c>
    </row>
    <row r="1496" spans="1:2" x14ac:dyDescent="0.2">
      <c r="A1496" s="16" t="s">
        <v>1729</v>
      </c>
      <c r="B1496" s="16" t="s">
        <v>2919</v>
      </c>
    </row>
    <row r="1497" spans="1:2" x14ac:dyDescent="0.2">
      <c r="A1497" s="16" t="s">
        <v>1730</v>
      </c>
      <c r="B1497" s="16" t="s">
        <v>3097</v>
      </c>
    </row>
    <row r="1498" spans="1:2" x14ac:dyDescent="0.2">
      <c r="A1498" s="16" t="s">
        <v>1731</v>
      </c>
      <c r="B1498" s="16" t="s">
        <v>3059</v>
      </c>
    </row>
    <row r="1499" spans="1:2" x14ac:dyDescent="0.2">
      <c r="A1499" s="16" t="s">
        <v>1732</v>
      </c>
      <c r="B1499" s="16" t="s">
        <v>3119</v>
      </c>
    </row>
    <row r="1500" spans="1:2" x14ac:dyDescent="0.2">
      <c r="A1500" s="16" t="s">
        <v>1733</v>
      </c>
      <c r="B1500" s="16" t="s">
        <v>3015</v>
      </c>
    </row>
    <row r="1501" spans="1:2" x14ac:dyDescent="0.2">
      <c r="A1501" s="16" t="s">
        <v>1734</v>
      </c>
      <c r="B1501" s="16" t="s">
        <v>3366</v>
      </c>
    </row>
    <row r="1502" spans="1:2" x14ac:dyDescent="0.2">
      <c r="A1502" s="16" t="s">
        <v>1735</v>
      </c>
      <c r="B1502" s="16" t="s">
        <v>3038</v>
      </c>
    </row>
    <row r="1503" spans="1:2" x14ac:dyDescent="0.2">
      <c r="A1503" s="16" t="s">
        <v>1736</v>
      </c>
      <c r="B1503" s="16" t="s">
        <v>3154</v>
      </c>
    </row>
    <row r="1504" spans="1:2" x14ac:dyDescent="0.2">
      <c r="A1504" s="16" t="s">
        <v>1737</v>
      </c>
      <c r="B1504" s="16" t="s">
        <v>3251</v>
      </c>
    </row>
    <row r="1505" spans="1:2" x14ac:dyDescent="0.2">
      <c r="A1505" s="16" t="s">
        <v>1738</v>
      </c>
      <c r="B1505" s="16" t="s">
        <v>2954</v>
      </c>
    </row>
    <row r="1506" spans="1:2" x14ac:dyDescent="0.2">
      <c r="A1506" s="16" t="s">
        <v>1739</v>
      </c>
      <c r="B1506" s="16" t="s">
        <v>3074</v>
      </c>
    </row>
    <row r="1507" spans="1:2" x14ac:dyDescent="0.2">
      <c r="A1507" s="16" t="s">
        <v>1740</v>
      </c>
      <c r="B1507" s="16" t="s">
        <v>3109</v>
      </c>
    </row>
    <row r="1508" spans="1:2" x14ac:dyDescent="0.2">
      <c r="A1508" s="16" t="s">
        <v>1741</v>
      </c>
      <c r="B1508" s="16" t="s">
        <v>3112</v>
      </c>
    </row>
    <row r="1509" spans="1:2" x14ac:dyDescent="0.2">
      <c r="A1509" s="16" t="s">
        <v>1742</v>
      </c>
      <c r="B1509" s="16" t="s">
        <v>3113</v>
      </c>
    </row>
    <row r="1510" spans="1:2" x14ac:dyDescent="0.2">
      <c r="A1510" s="16" t="s">
        <v>1743</v>
      </c>
      <c r="B1510" s="16" t="s">
        <v>2972</v>
      </c>
    </row>
    <row r="1511" spans="1:2" x14ac:dyDescent="0.2">
      <c r="A1511" s="16" t="s">
        <v>1744</v>
      </c>
      <c r="B1511" s="16" t="s">
        <v>3042</v>
      </c>
    </row>
    <row r="1512" spans="1:2" x14ac:dyDescent="0.2">
      <c r="A1512" s="16" t="s">
        <v>1745</v>
      </c>
      <c r="B1512" s="16" t="s">
        <v>2947</v>
      </c>
    </row>
    <row r="1513" spans="1:2" x14ac:dyDescent="0.2">
      <c r="A1513" s="16" t="s">
        <v>1746</v>
      </c>
      <c r="B1513" s="16" t="s">
        <v>2981</v>
      </c>
    </row>
    <row r="1514" spans="1:2" x14ac:dyDescent="0.2">
      <c r="A1514" s="16" t="s">
        <v>1747</v>
      </c>
      <c r="B1514" s="16" t="s">
        <v>3220</v>
      </c>
    </row>
    <row r="1515" spans="1:2" x14ac:dyDescent="0.2">
      <c r="A1515" s="16" t="s">
        <v>1748</v>
      </c>
      <c r="B1515" s="16" t="s">
        <v>3098</v>
      </c>
    </row>
    <row r="1516" spans="1:2" x14ac:dyDescent="0.2">
      <c r="A1516" s="16" t="s">
        <v>1749</v>
      </c>
      <c r="B1516" s="16" t="s">
        <v>3361</v>
      </c>
    </row>
    <row r="1517" spans="1:2" x14ac:dyDescent="0.2">
      <c r="A1517" s="16" t="s">
        <v>1750</v>
      </c>
      <c r="B1517" s="16" t="s">
        <v>3141</v>
      </c>
    </row>
    <row r="1518" spans="1:2" x14ac:dyDescent="0.2">
      <c r="A1518" s="16" t="s">
        <v>1751</v>
      </c>
      <c r="B1518" s="16" t="s">
        <v>2922</v>
      </c>
    </row>
    <row r="1519" spans="1:2" x14ac:dyDescent="0.2">
      <c r="A1519" s="16" t="s">
        <v>1752</v>
      </c>
      <c r="B1519" s="16" t="s">
        <v>3239</v>
      </c>
    </row>
    <row r="1520" spans="1:2" x14ac:dyDescent="0.2">
      <c r="A1520" s="16" t="s">
        <v>1753</v>
      </c>
      <c r="B1520" s="16" t="s">
        <v>3017</v>
      </c>
    </row>
    <row r="1521" spans="1:2" x14ac:dyDescent="0.2">
      <c r="A1521" s="16" t="s">
        <v>1754</v>
      </c>
      <c r="B1521" s="16" t="s">
        <v>2931</v>
      </c>
    </row>
    <row r="1522" spans="1:2" x14ac:dyDescent="0.2">
      <c r="A1522" s="16" t="s">
        <v>1755</v>
      </c>
      <c r="B1522" s="16" t="s">
        <v>3048</v>
      </c>
    </row>
    <row r="1523" spans="1:2" x14ac:dyDescent="0.2">
      <c r="A1523" s="16" t="s">
        <v>1756</v>
      </c>
      <c r="B1523" s="16" t="s">
        <v>3055</v>
      </c>
    </row>
    <row r="1524" spans="1:2" x14ac:dyDescent="0.2">
      <c r="A1524" s="16" t="s">
        <v>1757</v>
      </c>
      <c r="B1524" s="16" t="s">
        <v>2992</v>
      </c>
    </row>
    <row r="1525" spans="1:2" x14ac:dyDescent="0.2">
      <c r="A1525" s="16" t="s">
        <v>1758</v>
      </c>
      <c r="B1525" s="16" t="s">
        <v>3212</v>
      </c>
    </row>
    <row r="1526" spans="1:2" x14ac:dyDescent="0.2">
      <c r="A1526" s="16" t="s">
        <v>1759</v>
      </c>
      <c r="B1526" s="16" t="s">
        <v>3216</v>
      </c>
    </row>
    <row r="1527" spans="1:2" x14ac:dyDescent="0.2">
      <c r="A1527" s="16" t="s">
        <v>1760</v>
      </c>
      <c r="B1527" s="16" t="s">
        <v>2964</v>
      </c>
    </row>
    <row r="1528" spans="1:2" x14ac:dyDescent="0.2">
      <c r="A1528" s="16" t="s">
        <v>1761</v>
      </c>
      <c r="B1528" s="16" t="s">
        <v>3226</v>
      </c>
    </row>
    <row r="1529" spans="1:2" x14ac:dyDescent="0.2">
      <c r="A1529" s="16" t="s">
        <v>1762</v>
      </c>
      <c r="B1529" s="16" t="s">
        <v>3062</v>
      </c>
    </row>
    <row r="1530" spans="1:2" x14ac:dyDescent="0.2">
      <c r="A1530" s="16" t="s">
        <v>1763</v>
      </c>
      <c r="B1530" s="16" t="s">
        <v>3256</v>
      </c>
    </row>
    <row r="1531" spans="1:2" x14ac:dyDescent="0.2">
      <c r="A1531" s="16" t="s">
        <v>1764</v>
      </c>
      <c r="B1531" s="16" t="s">
        <v>3245</v>
      </c>
    </row>
    <row r="1532" spans="1:2" x14ac:dyDescent="0.2">
      <c r="A1532" s="16" t="s">
        <v>1765</v>
      </c>
      <c r="B1532" s="16" t="s">
        <v>3362</v>
      </c>
    </row>
    <row r="1533" spans="1:2" x14ac:dyDescent="0.2">
      <c r="A1533" s="16" t="s">
        <v>1766</v>
      </c>
      <c r="B1533" s="16" t="s">
        <v>3047</v>
      </c>
    </row>
    <row r="1534" spans="1:2" x14ac:dyDescent="0.2">
      <c r="A1534" s="16" t="s">
        <v>1767</v>
      </c>
      <c r="B1534" s="16" t="s">
        <v>2943</v>
      </c>
    </row>
    <row r="1535" spans="1:2" x14ac:dyDescent="0.2">
      <c r="A1535" s="16" t="s">
        <v>1768</v>
      </c>
      <c r="B1535" s="16" t="s">
        <v>2935</v>
      </c>
    </row>
    <row r="1536" spans="1:2" x14ac:dyDescent="0.2">
      <c r="A1536" s="16" t="s">
        <v>1769</v>
      </c>
      <c r="B1536" s="16" t="s">
        <v>2980</v>
      </c>
    </row>
    <row r="1537" spans="1:2" x14ac:dyDescent="0.2">
      <c r="A1537" s="16" t="s">
        <v>1770</v>
      </c>
      <c r="B1537" s="16" t="s">
        <v>3209</v>
      </c>
    </row>
    <row r="1538" spans="1:2" x14ac:dyDescent="0.2">
      <c r="A1538" s="16" t="s">
        <v>1771</v>
      </c>
      <c r="B1538" s="16" t="s">
        <v>2926</v>
      </c>
    </row>
    <row r="1539" spans="1:2" x14ac:dyDescent="0.2">
      <c r="A1539" s="16" t="s">
        <v>1772</v>
      </c>
      <c r="B1539" s="16" t="s">
        <v>3002</v>
      </c>
    </row>
    <row r="1540" spans="1:2" x14ac:dyDescent="0.2">
      <c r="A1540" s="16" t="s">
        <v>1773</v>
      </c>
      <c r="B1540" s="16" t="s">
        <v>2955</v>
      </c>
    </row>
    <row r="1541" spans="1:2" x14ac:dyDescent="0.2">
      <c r="A1541" s="16" t="s">
        <v>1774</v>
      </c>
      <c r="B1541" s="16" t="s">
        <v>2959</v>
      </c>
    </row>
    <row r="1542" spans="1:2" x14ac:dyDescent="0.2">
      <c r="A1542" s="16" t="s">
        <v>1775</v>
      </c>
      <c r="B1542" s="16" t="s">
        <v>2932</v>
      </c>
    </row>
    <row r="1543" spans="1:2" x14ac:dyDescent="0.2">
      <c r="A1543" s="16" t="s">
        <v>1776</v>
      </c>
      <c r="B1543" s="16" t="s">
        <v>3187</v>
      </c>
    </row>
    <row r="1544" spans="1:2" x14ac:dyDescent="0.2">
      <c r="A1544" s="16" t="s">
        <v>1777</v>
      </c>
      <c r="B1544" s="16" t="s">
        <v>3070</v>
      </c>
    </row>
    <row r="1545" spans="1:2" x14ac:dyDescent="0.2">
      <c r="A1545" s="16" t="s">
        <v>1778</v>
      </c>
      <c r="B1545" s="16" t="s">
        <v>3004</v>
      </c>
    </row>
    <row r="1546" spans="1:2" x14ac:dyDescent="0.2">
      <c r="A1546" s="16" t="s">
        <v>1779</v>
      </c>
      <c r="B1546" s="16" t="s">
        <v>2956</v>
      </c>
    </row>
    <row r="1547" spans="1:2" x14ac:dyDescent="0.2">
      <c r="A1547" s="16" t="s">
        <v>1780</v>
      </c>
      <c r="B1547" s="16" t="s">
        <v>3203</v>
      </c>
    </row>
    <row r="1548" spans="1:2" x14ac:dyDescent="0.2">
      <c r="A1548" s="16" t="s">
        <v>1781</v>
      </c>
      <c r="B1548" s="16" t="s">
        <v>3099</v>
      </c>
    </row>
    <row r="1549" spans="1:2" x14ac:dyDescent="0.2">
      <c r="A1549" s="16" t="s">
        <v>1782</v>
      </c>
      <c r="B1549" s="16" t="s">
        <v>3056</v>
      </c>
    </row>
    <row r="1550" spans="1:2" x14ac:dyDescent="0.2">
      <c r="A1550" s="16" t="s">
        <v>1783</v>
      </c>
      <c r="B1550" s="16" t="s">
        <v>3195</v>
      </c>
    </row>
    <row r="1551" spans="1:2" x14ac:dyDescent="0.2">
      <c r="A1551" s="16" t="s">
        <v>1784</v>
      </c>
      <c r="B1551" s="16" t="s">
        <v>3247</v>
      </c>
    </row>
    <row r="1552" spans="1:2" x14ac:dyDescent="0.2">
      <c r="A1552" s="16" t="s">
        <v>1785</v>
      </c>
      <c r="B1552" s="16" t="s">
        <v>3308</v>
      </c>
    </row>
    <row r="1553" spans="1:2" x14ac:dyDescent="0.2">
      <c r="A1553" s="16" t="s">
        <v>1786</v>
      </c>
      <c r="B1553" s="16" t="s">
        <v>3213</v>
      </c>
    </row>
    <row r="1554" spans="1:2" x14ac:dyDescent="0.2">
      <c r="A1554" s="16" t="s">
        <v>1787</v>
      </c>
      <c r="B1554" s="16" t="s">
        <v>3100</v>
      </c>
    </row>
    <row r="1555" spans="1:2" x14ac:dyDescent="0.2">
      <c r="A1555" s="16" t="s">
        <v>1788</v>
      </c>
      <c r="B1555" s="16" t="s">
        <v>2982</v>
      </c>
    </row>
    <row r="1556" spans="1:2" x14ac:dyDescent="0.2">
      <c r="A1556" s="16" t="s">
        <v>1789</v>
      </c>
      <c r="B1556" s="16" t="s">
        <v>3171</v>
      </c>
    </row>
    <row r="1557" spans="1:2" x14ac:dyDescent="0.2">
      <c r="A1557" s="16" t="s">
        <v>1790</v>
      </c>
      <c r="B1557" s="16" t="s">
        <v>3172</v>
      </c>
    </row>
    <row r="1558" spans="1:2" x14ac:dyDescent="0.2">
      <c r="A1558" s="16" t="s">
        <v>1791</v>
      </c>
      <c r="B1558" s="16" t="s">
        <v>3081</v>
      </c>
    </row>
    <row r="1559" spans="1:2" x14ac:dyDescent="0.2">
      <c r="A1559" s="16" t="s">
        <v>1792</v>
      </c>
      <c r="B1559" s="16" t="s">
        <v>3155</v>
      </c>
    </row>
    <row r="1560" spans="1:2" x14ac:dyDescent="0.2">
      <c r="A1560" s="16" t="s">
        <v>1793</v>
      </c>
      <c r="B1560" s="16" t="s">
        <v>3194</v>
      </c>
    </row>
    <row r="1561" spans="1:2" x14ac:dyDescent="0.2">
      <c r="A1561" s="16" t="s">
        <v>1794</v>
      </c>
      <c r="B1561" s="16" t="s">
        <v>3071</v>
      </c>
    </row>
    <row r="1562" spans="1:2" x14ac:dyDescent="0.2">
      <c r="A1562" s="16" t="s">
        <v>1795</v>
      </c>
      <c r="B1562" s="16" t="s">
        <v>2944</v>
      </c>
    </row>
    <row r="1563" spans="1:2" x14ac:dyDescent="0.2">
      <c r="A1563" s="16" t="s">
        <v>1796</v>
      </c>
      <c r="B1563" s="16" t="s">
        <v>2928</v>
      </c>
    </row>
    <row r="1564" spans="1:2" x14ac:dyDescent="0.2">
      <c r="A1564" s="16" t="s">
        <v>1797</v>
      </c>
      <c r="B1564" s="16" t="s">
        <v>3075</v>
      </c>
    </row>
    <row r="1565" spans="1:2" x14ac:dyDescent="0.2">
      <c r="A1565" s="16" t="s">
        <v>1798</v>
      </c>
      <c r="B1565" s="16" t="s">
        <v>3011</v>
      </c>
    </row>
    <row r="1566" spans="1:2" x14ac:dyDescent="0.2">
      <c r="A1566" s="16" t="s">
        <v>1799</v>
      </c>
      <c r="B1566" s="16" t="s">
        <v>2925</v>
      </c>
    </row>
    <row r="1567" spans="1:2" x14ac:dyDescent="0.2">
      <c r="A1567" s="16" t="s">
        <v>1800</v>
      </c>
      <c r="B1567" s="16" t="s">
        <v>3101</v>
      </c>
    </row>
    <row r="1568" spans="1:2" x14ac:dyDescent="0.2">
      <c r="A1568" s="16" t="s">
        <v>1801</v>
      </c>
      <c r="B1568" s="16" t="s">
        <v>3120</v>
      </c>
    </row>
    <row r="1569" spans="1:2" x14ac:dyDescent="0.2">
      <c r="A1569" s="16" t="s">
        <v>1802</v>
      </c>
      <c r="B1569" s="16" t="s">
        <v>3121</v>
      </c>
    </row>
    <row r="1570" spans="1:2" x14ac:dyDescent="0.2">
      <c r="A1570" s="16" t="s">
        <v>1803</v>
      </c>
      <c r="B1570" s="16" t="s">
        <v>3122</v>
      </c>
    </row>
    <row r="1571" spans="1:2" x14ac:dyDescent="0.2">
      <c r="A1571" s="16" t="s">
        <v>1804</v>
      </c>
      <c r="B1571" s="16" t="s">
        <v>3123</v>
      </c>
    </row>
    <row r="1572" spans="1:2" x14ac:dyDescent="0.2">
      <c r="A1572" s="16" t="s">
        <v>1805</v>
      </c>
      <c r="B1572" s="16" t="s">
        <v>3102</v>
      </c>
    </row>
    <row r="1573" spans="1:2" x14ac:dyDescent="0.2">
      <c r="A1573" s="16" t="s">
        <v>1806</v>
      </c>
      <c r="B1573" s="16" t="s">
        <v>3114</v>
      </c>
    </row>
    <row r="1574" spans="1:2" x14ac:dyDescent="0.2">
      <c r="A1574" s="16" t="s">
        <v>1807</v>
      </c>
      <c r="B1574" s="16" t="s">
        <v>3115</v>
      </c>
    </row>
    <row r="1575" spans="1:2" x14ac:dyDescent="0.2">
      <c r="A1575" s="16" t="s">
        <v>1808</v>
      </c>
      <c r="B1575" s="16" t="s">
        <v>3124</v>
      </c>
    </row>
    <row r="1576" spans="1:2" x14ac:dyDescent="0.2">
      <c r="A1576" s="16" t="s">
        <v>1809</v>
      </c>
      <c r="B1576" s="16" t="s">
        <v>3116</v>
      </c>
    </row>
    <row r="1577" spans="1:2" x14ac:dyDescent="0.2">
      <c r="A1577" s="16" t="s">
        <v>1810</v>
      </c>
      <c r="B1577" s="16" t="s">
        <v>3117</v>
      </c>
    </row>
    <row r="1578" spans="1:2" x14ac:dyDescent="0.2">
      <c r="A1578" s="16" t="s">
        <v>1811</v>
      </c>
      <c r="B1578" s="16" t="s">
        <v>3205</v>
      </c>
    </row>
    <row r="1579" spans="1:2" x14ac:dyDescent="0.2">
      <c r="A1579" s="16" t="s">
        <v>1812</v>
      </c>
      <c r="B1579" s="16" t="s">
        <v>3064</v>
      </c>
    </row>
    <row r="1580" spans="1:2" x14ac:dyDescent="0.2">
      <c r="A1580" s="16" t="s">
        <v>1813</v>
      </c>
      <c r="B1580" s="16" t="s">
        <v>3188</v>
      </c>
    </row>
    <row r="1581" spans="1:2" x14ac:dyDescent="0.2">
      <c r="A1581" s="16" t="s">
        <v>1814</v>
      </c>
      <c r="B1581" s="16" t="s">
        <v>3242</v>
      </c>
    </row>
    <row r="1582" spans="1:2" x14ac:dyDescent="0.2">
      <c r="A1582" s="16" t="s">
        <v>1815</v>
      </c>
      <c r="B1582" s="16" t="s">
        <v>3206</v>
      </c>
    </row>
    <row r="1583" spans="1:2" x14ac:dyDescent="0.2">
      <c r="A1583" s="16" t="s">
        <v>1816</v>
      </c>
      <c r="B1583" s="16" t="s">
        <v>2991</v>
      </c>
    </row>
    <row r="1584" spans="1:2" x14ac:dyDescent="0.2">
      <c r="A1584" s="16" t="s">
        <v>1817</v>
      </c>
      <c r="B1584" s="16" t="s">
        <v>3069</v>
      </c>
    </row>
    <row r="1585" spans="1:2" x14ac:dyDescent="0.2">
      <c r="A1585" s="16" t="s">
        <v>1818</v>
      </c>
      <c r="B1585" s="16" t="s">
        <v>2936</v>
      </c>
    </row>
    <row r="1586" spans="1:2" x14ac:dyDescent="0.2">
      <c r="A1586" s="16" t="s">
        <v>1819</v>
      </c>
      <c r="B1586" s="16" t="s">
        <v>2950</v>
      </c>
    </row>
    <row r="1587" spans="1:2" x14ac:dyDescent="0.2">
      <c r="A1587" s="16" t="s">
        <v>1820</v>
      </c>
      <c r="B1587" s="16" t="s">
        <v>3156</v>
      </c>
    </row>
    <row r="1588" spans="1:2" x14ac:dyDescent="0.2">
      <c r="A1588" s="16" t="s">
        <v>1821</v>
      </c>
      <c r="B1588" s="16" t="s">
        <v>3157</v>
      </c>
    </row>
    <row r="1589" spans="1:2" x14ac:dyDescent="0.2">
      <c r="A1589" s="16" t="s">
        <v>1822</v>
      </c>
      <c r="B1589" s="16" t="s">
        <v>2920</v>
      </c>
    </row>
    <row r="1590" spans="1:2" x14ac:dyDescent="0.2">
      <c r="A1590" s="16" t="s">
        <v>1823</v>
      </c>
      <c r="B1590" s="16" t="s">
        <v>3009</v>
      </c>
    </row>
    <row r="1591" spans="1:2" x14ac:dyDescent="0.2">
      <c r="A1591" s="16" t="s">
        <v>1824</v>
      </c>
      <c r="B1591" s="16" t="s">
        <v>3221</v>
      </c>
    </row>
    <row r="1592" spans="1:2" x14ac:dyDescent="0.2">
      <c r="A1592" s="16" t="s">
        <v>1825</v>
      </c>
      <c r="B1592" s="16" t="s">
        <v>3219</v>
      </c>
    </row>
    <row r="1593" spans="1:2" x14ac:dyDescent="0.2">
      <c r="A1593" s="16" t="s">
        <v>1826</v>
      </c>
      <c r="B1593" s="16" t="s">
        <v>2945</v>
      </c>
    </row>
    <row r="1594" spans="1:2" x14ac:dyDescent="0.2">
      <c r="A1594" s="16" t="s">
        <v>1827</v>
      </c>
      <c r="B1594" s="16" t="s">
        <v>3043</v>
      </c>
    </row>
    <row r="1595" spans="1:2" x14ac:dyDescent="0.2">
      <c r="A1595" s="16" t="s">
        <v>1828</v>
      </c>
      <c r="B1595" s="16" t="s">
        <v>2994</v>
      </c>
    </row>
    <row r="1596" spans="1:2" x14ac:dyDescent="0.2">
      <c r="A1596" s="16" t="s">
        <v>1829</v>
      </c>
      <c r="B1596" s="16" t="s">
        <v>3317</v>
      </c>
    </row>
    <row r="1597" spans="1:2" x14ac:dyDescent="0.2">
      <c r="A1597" s="16" t="s">
        <v>1830</v>
      </c>
      <c r="B1597" s="16" t="s">
        <v>2937</v>
      </c>
    </row>
    <row r="1598" spans="1:2" x14ac:dyDescent="0.2">
      <c r="A1598" s="16" t="s">
        <v>1831</v>
      </c>
      <c r="B1598" s="16" t="s">
        <v>3158</v>
      </c>
    </row>
    <row r="1599" spans="1:2" x14ac:dyDescent="0.2">
      <c r="A1599" s="16" t="s">
        <v>1832</v>
      </c>
      <c r="B1599" s="16" t="s">
        <v>3065</v>
      </c>
    </row>
    <row r="1600" spans="1:2" x14ac:dyDescent="0.2">
      <c r="A1600" s="16" t="s">
        <v>1833</v>
      </c>
      <c r="B1600" s="16" t="s">
        <v>3139</v>
      </c>
    </row>
    <row r="1601" spans="1:2" x14ac:dyDescent="0.2">
      <c r="A1601" s="16" t="s">
        <v>1834</v>
      </c>
      <c r="B1601" s="16" t="s">
        <v>2996</v>
      </c>
    </row>
    <row r="1602" spans="1:2" x14ac:dyDescent="0.2">
      <c r="A1602" s="16" t="s">
        <v>1835</v>
      </c>
      <c r="B1602" s="16" t="s">
        <v>3103</v>
      </c>
    </row>
    <row r="1603" spans="1:2" x14ac:dyDescent="0.2">
      <c r="A1603" s="16" t="s">
        <v>1836</v>
      </c>
      <c r="B1603" s="16" t="s">
        <v>3049</v>
      </c>
    </row>
    <row r="1604" spans="1:2" x14ac:dyDescent="0.2">
      <c r="A1604" s="16" t="s">
        <v>1837</v>
      </c>
      <c r="B1604" s="16" t="s">
        <v>3240</v>
      </c>
    </row>
    <row r="1605" spans="1:2" x14ac:dyDescent="0.2">
      <c r="A1605" s="16" t="s">
        <v>1838</v>
      </c>
      <c r="B1605" s="16" t="s">
        <v>2983</v>
      </c>
    </row>
    <row r="1606" spans="1:2" x14ac:dyDescent="0.2">
      <c r="A1606" s="16" t="s">
        <v>1839</v>
      </c>
      <c r="B1606" s="16" t="s">
        <v>3159</v>
      </c>
    </row>
    <row r="1607" spans="1:2" x14ac:dyDescent="0.2">
      <c r="A1607" s="16" t="s">
        <v>1840</v>
      </c>
      <c r="B1607" s="16" t="s">
        <v>3252</v>
      </c>
    </row>
    <row r="1608" spans="1:2" x14ac:dyDescent="0.2">
      <c r="A1608" s="16" t="s">
        <v>1841</v>
      </c>
      <c r="B1608" s="16" t="s">
        <v>3057</v>
      </c>
    </row>
    <row r="1609" spans="1:2" x14ac:dyDescent="0.2">
      <c r="A1609" s="16" t="s">
        <v>1842</v>
      </c>
      <c r="B1609" s="16" t="s">
        <v>3173</v>
      </c>
    </row>
    <row r="1610" spans="1:2" x14ac:dyDescent="0.2">
      <c r="A1610" s="16" t="s">
        <v>1843</v>
      </c>
      <c r="B1610" s="16" t="s">
        <v>2583</v>
      </c>
    </row>
    <row r="1611" spans="1:2" x14ac:dyDescent="0.2">
      <c r="A1611" s="16" t="s">
        <v>1844</v>
      </c>
      <c r="B1611" s="16" t="s">
        <v>3191</v>
      </c>
    </row>
    <row r="1612" spans="1:2" x14ac:dyDescent="0.2">
      <c r="A1612" s="16" t="s">
        <v>1845</v>
      </c>
      <c r="B1612" s="16" t="s">
        <v>3248</v>
      </c>
    </row>
    <row r="1613" spans="1:2" x14ac:dyDescent="0.2">
      <c r="A1613" s="16" t="s">
        <v>1846</v>
      </c>
      <c r="B1613" s="16" t="s">
        <v>3058</v>
      </c>
    </row>
    <row r="1614" spans="1:2" x14ac:dyDescent="0.2">
      <c r="A1614" s="16" t="s">
        <v>1847</v>
      </c>
      <c r="B1614" s="16" t="s">
        <v>2957</v>
      </c>
    </row>
    <row r="1615" spans="1:2" x14ac:dyDescent="0.2">
      <c r="A1615" s="16" t="s">
        <v>1848</v>
      </c>
      <c r="B1615" s="16" t="s">
        <v>3146</v>
      </c>
    </row>
    <row r="1616" spans="1:2" x14ac:dyDescent="0.2">
      <c r="A1616" s="16" t="s">
        <v>1849</v>
      </c>
      <c r="B1616" s="16" t="s">
        <v>3147</v>
      </c>
    </row>
    <row r="1617" spans="1:2" x14ac:dyDescent="0.2">
      <c r="A1617" s="16" t="s">
        <v>1850</v>
      </c>
      <c r="B1617" s="16" t="s">
        <v>2978</v>
      </c>
    </row>
    <row r="1618" spans="1:2" x14ac:dyDescent="0.2">
      <c r="A1618" s="16" t="s">
        <v>1851</v>
      </c>
      <c r="B1618" s="16" t="s">
        <v>3356</v>
      </c>
    </row>
    <row r="1619" spans="1:2" x14ac:dyDescent="0.2">
      <c r="A1619" s="16" t="s">
        <v>1852</v>
      </c>
      <c r="B1619" s="16" t="s">
        <v>3200</v>
      </c>
    </row>
    <row r="1620" spans="1:2" x14ac:dyDescent="0.2">
      <c r="A1620" s="16" t="s">
        <v>1853</v>
      </c>
      <c r="B1620" s="16" t="s">
        <v>2995</v>
      </c>
    </row>
    <row r="1621" spans="1:2" x14ac:dyDescent="0.2">
      <c r="A1621" s="16" t="s">
        <v>1854</v>
      </c>
      <c r="B1621" s="16" t="s">
        <v>2929</v>
      </c>
    </row>
    <row r="1622" spans="1:2" x14ac:dyDescent="0.2">
      <c r="A1622" s="16" t="s">
        <v>1855</v>
      </c>
      <c r="B1622" s="16" t="s">
        <v>3148</v>
      </c>
    </row>
    <row r="1623" spans="1:2" x14ac:dyDescent="0.2">
      <c r="A1623" s="16" t="s">
        <v>1856</v>
      </c>
      <c r="B1623" s="16" t="s">
        <v>3225</v>
      </c>
    </row>
    <row r="1624" spans="1:2" x14ac:dyDescent="0.2">
      <c r="A1624" s="16" t="s">
        <v>1857</v>
      </c>
      <c r="B1624" s="16" t="s">
        <v>2923</v>
      </c>
    </row>
    <row r="1625" spans="1:2" x14ac:dyDescent="0.2">
      <c r="A1625" s="16" t="s">
        <v>1858</v>
      </c>
      <c r="B1625" s="16" t="s">
        <v>3072</v>
      </c>
    </row>
    <row r="1626" spans="1:2" x14ac:dyDescent="0.2">
      <c r="A1626" s="16" t="s">
        <v>1859</v>
      </c>
      <c r="B1626" s="16" t="s">
        <v>3082</v>
      </c>
    </row>
    <row r="1627" spans="1:2" x14ac:dyDescent="0.2">
      <c r="A1627" s="16" t="s">
        <v>1860</v>
      </c>
      <c r="B1627" s="16" t="s">
        <v>2984</v>
      </c>
    </row>
    <row r="1628" spans="1:2" x14ac:dyDescent="0.2">
      <c r="A1628" s="16" t="s">
        <v>1861</v>
      </c>
      <c r="B1628" s="16" t="s">
        <v>3054</v>
      </c>
    </row>
    <row r="1629" spans="1:2" x14ac:dyDescent="0.2">
      <c r="A1629" s="16" t="s">
        <v>1862</v>
      </c>
      <c r="B1629" s="16" t="s">
        <v>2921</v>
      </c>
    </row>
    <row r="1630" spans="1:2" x14ac:dyDescent="0.2">
      <c r="A1630" s="16" t="s">
        <v>1863</v>
      </c>
      <c r="B1630" s="16" t="s">
        <v>3305</v>
      </c>
    </row>
    <row r="1631" spans="1:2" x14ac:dyDescent="0.2">
      <c r="A1631" s="16" t="s">
        <v>1864</v>
      </c>
      <c r="B1631" s="16" t="s">
        <v>3363</v>
      </c>
    </row>
    <row r="1632" spans="1:2" x14ac:dyDescent="0.2">
      <c r="A1632" s="16" t="s">
        <v>1865</v>
      </c>
      <c r="B1632" s="16" t="s">
        <v>3249</v>
      </c>
    </row>
    <row r="1633" spans="1:2" x14ac:dyDescent="0.2">
      <c r="A1633" s="16" t="s">
        <v>1866</v>
      </c>
      <c r="B1633" s="16" t="s">
        <v>2969</v>
      </c>
    </row>
    <row r="1634" spans="1:2" x14ac:dyDescent="0.2">
      <c r="A1634" s="16" t="s">
        <v>1867</v>
      </c>
      <c r="B1634" s="16" t="s">
        <v>3244</v>
      </c>
    </row>
    <row r="1635" spans="1:2" x14ac:dyDescent="0.2">
      <c r="A1635" s="16" t="s">
        <v>1868</v>
      </c>
      <c r="B1635" s="16" t="s">
        <v>3174</v>
      </c>
    </row>
    <row r="1636" spans="1:2" x14ac:dyDescent="0.2">
      <c r="A1636" s="16" t="s">
        <v>1869</v>
      </c>
      <c r="B1636" s="16" t="s">
        <v>3044</v>
      </c>
    </row>
    <row r="1637" spans="1:2" x14ac:dyDescent="0.2">
      <c r="A1637" s="16" t="s">
        <v>1870</v>
      </c>
      <c r="B1637" s="16" t="s">
        <v>3068</v>
      </c>
    </row>
    <row r="1638" spans="1:2" x14ac:dyDescent="0.2">
      <c r="A1638" s="16" t="s">
        <v>1871</v>
      </c>
      <c r="B1638" s="16" t="s">
        <v>3012</v>
      </c>
    </row>
    <row r="1639" spans="1:2" x14ac:dyDescent="0.2">
      <c r="A1639" s="16" t="s">
        <v>1872</v>
      </c>
      <c r="B1639" s="16" t="s">
        <v>2998</v>
      </c>
    </row>
    <row r="1640" spans="1:2" x14ac:dyDescent="0.2">
      <c r="A1640" s="16" t="s">
        <v>1873</v>
      </c>
      <c r="B1640" s="16" t="s">
        <v>2940</v>
      </c>
    </row>
    <row r="1641" spans="1:2" x14ac:dyDescent="0.2">
      <c r="A1641" s="16" t="s">
        <v>1874</v>
      </c>
      <c r="B1641" s="16" t="s">
        <v>3253</v>
      </c>
    </row>
    <row r="1642" spans="1:2" x14ac:dyDescent="0.2">
      <c r="A1642" s="16" t="s">
        <v>1875</v>
      </c>
      <c r="B1642" s="16" t="s">
        <v>3197</v>
      </c>
    </row>
    <row r="1643" spans="1:2" x14ac:dyDescent="0.2">
      <c r="A1643" s="16" t="s">
        <v>1876</v>
      </c>
      <c r="B1643" s="16" t="s">
        <v>3013</v>
      </c>
    </row>
    <row r="1644" spans="1:2" x14ac:dyDescent="0.2">
      <c r="A1644" s="16" t="s">
        <v>1877</v>
      </c>
      <c r="B1644" s="16" t="s">
        <v>3137</v>
      </c>
    </row>
    <row r="1645" spans="1:2" x14ac:dyDescent="0.2">
      <c r="A1645" s="16" t="s">
        <v>1878</v>
      </c>
      <c r="B1645" s="16" t="s">
        <v>3104</v>
      </c>
    </row>
    <row r="1646" spans="1:2" x14ac:dyDescent="0.2">
      <c r="A1646" s="16" t="s">
        <v>1879</v>
      </c>
      <c r="B1646" s="16" t="s">
        <v>3125</v>
      </c>
    </row>
    <row r="1647" spans="1:2" x14ac:dyDescent="0.2">
      <c r="A1647" s="16" t="s">
        <v>1880</v>
      </c>
      <c r="B1647" s="16" t="s">
        <v>3126</v>
      </c>
    </row>
    <row r="1648" spans="1:2" x14ac:dyDescent="0.2">
      <c r="A1648" s="16" t="s">
        <v>1881</v>
      </c>
      <c r="B1648" s="16" t="s">
        <v>3127</v>
      </c>
    </row>
    <row r="1649" spans="1:2" x14ac:dyDescent="0.2">
      <c r="A1649" s="16" t="s">
        <v>1882</v>
      </c>
      <c r="B1649" s="16" t="s">
        <v>3128</v>
      </c>
    </row>
    <row r="1650" spans="1:2" x14ac:dyDescent="0.2">
      <c r="A1650" s="16" t="s">
        <v>1883</v>
      </c>
      <c r="B1650" s="16" t="s">
        <v>3129</v>
      </c>
    </row>
    <row r="1651" spans="1:2" x14ac:dyDescent="0.2">
      <c r="A1651" s="16" t="s">
        <v>1884</v>
      </c>
      <c r="B1651" s="16" t="s">
        <v>3130</v>
      </c>
    </row>
    <row r="1652" spans="1:2" x14ac:dyDescent="0.2">
      <c r="A1652" s="16" t="s">
        <v>1885</v>
      </c>
      <c r="B1652" s="16" t="s">
        <v>3131</v>
      </c>
    </row>
    <row r="1653" spans="1:2" x14ac:dyDescent="0.2">
      <c r="A1653" s="16" t="s">
        <v>1886</v>
      </c>
      <c r="B1653" s="16" t="s">
        <v>2985</v>
      </c>
    </row>
    <row r="1654" spans="1:2" x14ac:dyDescent="0.2">
      <c r="A1654" s="16" t="s">
        <v>1887</v>
      </c>
      <c r="B1654" s="16" t="s">
        <v>2965</v>
      </c>
    </row>
    <row r="1655" spans="1:2" x14ac:dyDescent="0.2">
      <c r="A1655" s="16" t="s">
        <v>1888</v>
      </c>
      <c r="B1655" s="16" t="s">
        <v>2938</v>
      </c>
    </row>
    <row r="1656" spans="1:2" x14ac:dyDescent="0.2">
      <c r="A1656" s="16" t="s">
        <v>1889</v>
      </c>
      <c r="B1656" s="16" t="s">
        <v>3010</v>
      </c>
    </row>
    <row r="1657" spans="1:2" x14ac:dyDescent="0.2">
      <c r="A1657" s="16" t="s">
        <v>1890</v>
      </c>
      <c r="B1657" s="16" t="s">
        <v>3050</v>
      </c>
    </row>
    <row r="1658" spans="1:2" x14ac:dyDescent="0.2">
      <c r="A1658" s="16" t="s">
        <v>1891</v>
      </c>
      <c r="B1658" s="16" t="s">
        <v>3018</v>
      </c>
    </row>
    <row r="1659" spans="1:2" x14ac:dyDescent="0.2">
      <c r="A1659" s="16" t="s">
        <v>1892</v>
      </c>
      <c r="B1659" s="16" t="s">
        <v>3066</v>
      </c>
    </row>
    <row r="1660" spans="1:2" x14ac:dyDescent="0.2">
      <c r="A1660" s="16" t="s">
        <v>1893</v>
      </c>
      <c r="B1660" s="16" t="s">
        <v>3149</v>
      </c>
    </row>
    <row r="1661" spans="1:2" x14ac:dyDescent="0.2">
      <c r="A1661" s="16" t="s">
        <v>1894</v>
      </c>
      <c r="B1661" s="16" t="s">
        <v>3037</v>
      </c>
    </row>
    <row r="1662" spans="1:2" x14ac:dyDescent="0.2">
      <c r="A1662" s="16" t="s">
        <v>1895</v>
      </c>
      <c r="B1662" s="16" t="s">
        <v>3207</v>
      </c>
    </row>
    <row r="1663" spans="1:2" x14ac:dyDescent="0.2">
      <c r="A1663" s="16" t="s">
        <v>1896</v>
      </c>
      <c r="B1663" s="16" t="s">
        <v>2958</v>
      </c>
    </row>
    <row r="1664" spans="1:2" x14ac:dyDescent="0.2">
      <c r="A1664" s="16" t="s">
        <v>1897</v>
      </c>
      <c r="B1664" s="16" t="s">
        <v>3201</v>
      </c>
    </row>
    <row r="1665" spans="1:2" x14ac:dyDescent="0.2">
      <c r="A1665" s="16" t="s">
        <v>1898</v>
      </c>
      <c r="B1665" s="16" t="s">
        <v>3076</v>
      </c>
    </row>
    <row r="1666" spans="1:2" x14ac:dyDescent="0.2">
      <c r="A1666" s="16" t="s">
        <v>1899</v>
      </c>
      <c r="B1666" s="16" t="s">
        <v>3224</v>
      </c>
    </row>
    <row r="1667" spans="1:2" x14ac:dyDescent="0.2">
      <c r="A1667" s="16" t="s">
        <v>1900</v>
      </c>
      <c r="B1667" s="16" t="s">
        <v>2960</v>
      </c>
    </row>
    <row r="1668" spans="1:2" x14ac:dyDescent="0.2">
      <c r="A1668" s="16" t="s">
        <v>1901</v>
      </c>
      <c r="B1668" s="16" t="s">
        <v>3008</v>
      </c>
    </row>
    <row r="1669" spans="1:2" x14ac:dyDescent="0.2">
      <c r="A1669" s="16" t="s">
        <v>1902</v>
      </c>
      <c r="B1669" s="16" t="s">
        <v>3014</v>
      </c>
    </row>
    <row r="1670" spans="1:2" x14ac:dyDescent="0.2">
      <c r="A1670" s="16" t="s">
        <v>1903</v>
      </c>
      <c r="B1670" s="16" t="s">
        <v>3005</v>
      </c>
    </row>
    <row r="1671" spans="1:2" x14ac:dyDescent="0.2">
      <c r="A1671" s="16" t="s">
        <v>1904</v>
      </c>
      <c r="B1671" s="16" t="s">
        <v>3045</v>
      </c>
    </row>
    <row r="1672" spans="1:2" x14ac:dyDescent="0.2">
      <c r="A1672" s="16" t="s">
        <v>1905</v>
      </c>
      <c r="B1672" s="16" t="s">
        <v>3144</v>
      </c>
    </row>
    <row r="1673" spans="1:2" x14ac:dyDescent="0.2">
      <c r="A1673" s="16" t="s">
        <v>1906</v>
      </c>
      <c r="B1673" s="16" t="s">
        <v>3105</v>
      </c>
    </row>
    <row r="1674" spans="1:2" x14ac:dyDescent="0.2">
      <c r="A1674" s="16" t="s">
        <v>1907</v>
      </c>
      <c r="B1674" s="16" t="s">
        <v>2933</v>
      </c>
    </row>
    <row r="1675" spans="1:2" x14ac:dyDescent="0.2">
      <c r="A1675" s="16" t="s">
        <v>1908</v>
      </c>
      <c r="B1675" s="16" t="s">
        <v>3053</v>
      </c>
    </row>
    <row r="1676" spans="1:2" x14ac:dyDescent="0.2">
      <c r="A1676" s="16" t="s">
        <v>1909</v>
      </c>
      <c r="B1676" s="16" t="s">
        <v>3036</v>
      </c>
    </row>
    <row r="1677" spans="1:2" x14ac:dyDescent="0.2">
      <c r="A1677" s="16" t="s">
        <v>1910</v>
      </c>
      <c r="B1677" s="16" t="s">
        <v>2948</v>
      </c>
    </row>
    <row r="1678" spans="1:2" x14ac:dyDescent="0.2">
      <c r="A1678" s="16" t="s">
        <v>1911</v>
      </c>
      <c r="B1678" s="16" t="s">
        <v>3145</v>
      </c>
    </row>
    <row r="1679" spans="1:2" x14ac:dyDescent="0.2">
      <c r="A1679" s="16" t="s">
        <v>1912</v>
      </c>
      <c r="B1679" s="16" t="s">
        <v>3003</v>
      </c>
    </row>
    <row r="1680" spans="1:2" x14ac:dyDescent="0.2">
      <c r="A1680" s="16" t="s">
        <v>1913</v>
      </c>
      <c r="B1680" s="16" t="s">
        <v>3214</v>
      </c>
    </row>
    <row r="1681" spans="1:2" x14ac:dyDescent="0.2">
      <c r="A1681" s="16" t="s">
        <v>1914</v>
      </c>
      <c r="B1681" s="16" t="s">
        <v>3046</v>
      </c>
    </row>
    <row r="1682" spans="1:2" x14ac:dyDescent="0.2">
      <c r="A1682" s="16" t="s">
        <v>1915</v>
      </c>
      <c r="B1682" s="16" t="s">
        <v>2966</v>
      </c>
    </row>
    <row r="1683" spans="1:2" x14ac:dyDescent="0.2">
      <c r="A1683" s="16" t="s">
        <v>1916</v>
      </c>
      <c r="B1683" s="16" t="s">
        <v>2967</v>
      </c>
    </row>
    <row r="1684" spans="1:2" x14ac:dyDescent="0.2">
      <c r="A1684" s="16" t="s">
        <v>1917</v>
      </c>
      <c r="B1684" s="16" t="s">
        <v>3063</v>
      </c>
    </row>
    <row r="1685" spans="1:2" x14ac:dyDescent="0.2">
      <c r="A1685" s="16" t="s">
        <v>1918</v>
      </c>
      <c r="B1685" s="16" t="s">
        <v>2986</v>
      </c>
    </row>
    <row r="1686" spans="1:2" x14ac:dyDescent="0.2">
      <c r="A1686" s="16" t="s">
        <v>1919</v>
      </c>
      <c r="B1686" s="16" t="s">
        <v>3152</v>
      </c>
    </row>
    <row r="1687" spans="1:2" x14ac:dyDescent="0.2">
      <c r="A1687" s="16" t="s">
        <v>1920</v>
      </c>
      <c r="B1687" s="16" t="s">
        <v>2953</v>
      </c>
    </row>
    <row r="1688" spans="1:2" x14ac:dyDescent="0.2">
      <c r="A1688" s="16" t="s">
        <v>1921</v>
      </c>
      <c r="B1688" s="16" t="s">
        <v>2961</v>
      </c>
    </row>
    <row r="1689" spans="1:2" x14ac:dyDescent="0.2">
      <c r="A1689" s="16" t="s">
        <v>1922</v>
      </c>
      <c r="B1689" s="16" t="s">
        <v>3355</v>
      </c>
    </row>
    <row r="1690" spans="1:2" x14ac:dyDescent="0.2">
      <c r="A1690" s="16" t="s">
        <v>1923</v>
      </c>
      <c r="B1690" s="16" t="s">
        <v>3106</v>
      </c>
    </row>
    <row r="1691" spans="1:2" x14ac:dyDescent="0.2">
      <c r="A1691" s="16" t="s">
        <v>1924</v>
      </c>
      <c r="B1691" s="16" t="s">
        <v>3307</v>
      </c>
    </row>
    <row r="1692" spans="1:2" x14ac:dyDescent="0.2">
      <c r="A1692" s="16" t="s">
        <v>1925</v>
      </c>
      <c r="B1692" s="16" t="s">
        <v>3079</v>
      </c>
    </row>
    <row r="1693" spans="1:2" x14ac:dyDescent="0.2">
      <c r="A1693" s="16" t="s">
        <v>1926</v>
      </c>
      <c r="B1693" s="16" t="s">
        <v>3211</v>
      </c>
    </row>
    <row r="1694" spans="1:2" x14ac:dyDescent="0.2">
      <c r="A1694" s="16" t="s">
        <v>1927</v>
      </c>
      <c r="B1694" s="16" t="s">
        <v>3140</v>
      </c>
    </row>
    <row r="1695" spans="1:2" x14ac:dyDescent="0.2">
      <c r="A1695" s="16" t="s">
        <v>1928</v>
      </c>
      <c r="B1695" s="16" t="s">
        <v>3160</v>
      </c>
    </row>
    <row r="1696" spans="1:2" x14ac:dyDescent="0.2">
      <c r="A1696" s="16" t="s">
        <v>1929</v>
      </c>
      <c r="B1696" s="16" t="s">
        <v>3151</v>
      </c>
    </row>
    <row r="1697" spans="1:2" x14ac:dyDescent="0.2">
      <c r="A1697" s="16" t="s">
        <v>1930</v>
      </c>
      <c r="B1697" s="16" t="s">
        <v>3073</v>
      </c>
    </row>
    <row r="1698" spans="1:2" x14ac:dyDescent="0.2">
      <c r="A1698" s="16" t="s">
        <v>1931</v>
      </c>
      <c r="B1698" s="16" t="s">
        <v>3357</v>
      </c>
    </row>
    <row r="1699" spans="1:2" x14ac:dyDescent="0.2">
      <c r="A1699" s="16" t="s">
        <v>1932</v>
      </c>
      <c r="B1699" s="16" t="s">
        <v>3358</v>
      </c>
    </row>
    <row r="1700" spans="1:2" x14ac:dyDescent="0.2">
      <c r="A1700" s="16" t="s">
        <v>1933</v>
      </c>
      <c r="B1700" s="16" t="s">
        <v>2968</v>
      </c>
    </row>
    <row r="1701" spans="1:2" x14ac:dyDescent="0.2">
      <c r="A1701" s="16" t="s">
        <v>1934</v>
      </c>
      <c r="B1701" s="16" t="s">
        <v>3110</v>
      </c>
    </row>
    <row r="1702" spans="1:2" x14ac:dyDescent="0.2">
      <c r="A1702" s="16" t="s">
        <v>1935</v>
      </c>
      <c r="B1702" s="16" t="s">
        <v>3118</v>
      </c>
    </row>
    <row r="1703" spans="1:2" x14ac:dyDescent="0.2">
      <c r="A1703" s="16" t="s">
        <v>1936</v>
      </c>
      <c r="B1703" s="16" t="s">
        <v>3077</v>
      </c>
    </row>
    <row r="1704" spans="1:2" x14ac:dyDescent="0.2">
      <c r="A1704" s="16" t="s">
        <v>1937</v>
      </c>
      <c r="B1704" s="16" t="s">
        <v>3006</v>
      </c>
    </row>
    <row r="1705" spans="1:2" x14ac:dyDescent="0.2">
      <c r="A1705" s="16" t="s">
        <v>1938</v>
      </c>
      <c r="B1705" s="16" t="s">
        <v>3303</v>
      </c>
    </row>
    <row r="1706" spans="1:2" x14ac:dyDescent="0.2">
      <c r="A1706" s="16" t="s">
        <v>1939</v>
      </c>
      <c r="B1706" s="16" t="s">
        <v>3215</v>
      </c>
    </row>
    <row r="1707" spans="1:2" x14ac:dyDescent="0.2">
      <c r="A1707" s="16" t="s">
        <v>1940</v>
      </c>
      <c r="B1707" s="16" t="s">
        <v>2951</v>
      </c>
    </row>
    <row r="1708" spans="1:2" x14ac:dyDescent="0.2">
      <c r="A1708" s="16" t="s">
        <v>1941</v>
      </c>
      <c r="B1708" s="16" t="s">
        <v>3319</v>
      </c>
    </row>
    <row r="1709" spans="1:2" x14ac:dyDescent="0.2">
      <c r="A1709" s="16" t="s">
        <v>1942</v>
      </c>
      <c r="B1709" s="16" t="s">
        <v>3360</v>
      </c>
    </row>
    <row r="1710" spans="1:2" x14ac:dyDescent="0.2">
      <c r="A1710" s="16" t="s">
        <v>1943</v>
      </c>
      <c r="B1710" s="16" t="s">
        <v>2987</v>
      </c>
    </row>
    <row r="1711" spans="1:2" x14ac:dyDescent="0.2">
      <c r="A1711" s="16" t="s">
        <v>1944</v>
      </c>
      <c r="B1711" s="16" t="s">
        <v>3365</v>
      </c>
    </row>
    <row r="1712" spans="1:2" x14ac:dyDescent="0.2">
      <c r="A1712" s="16" t="s">
        <v>1945</v>
      </c>
      <c r="B1712" s="16" t="s">
        <v>3107</v>
      </c>
    </row>
    <row r="1713" spans="1:2" x14ac:dyDescent="0.2">
      <c r="A1713" s="16" t="s">
        <v>1946</v>
      </c>
      <c r="B1713" s="16" t="s">
        <v>2988</v>
      </c>
    </row>
    <row r="1714" spans="1:2" x14ac:dyDescent="0.2">
      <c r="A1714" s="16" t="s">
        <v>1947</v>
      </c>
      <c r="B1714" s="16" t="s">
        <v>2952</v>
      </c>
    </row>
    <row r="1715" spans="1:2" x14ac:dyDescent="0.2">
      <c r="A1715" s="16" t="s">
        <v>1948</v>
      </c>
      <c r="B1715" s="16" t="s">
        <v>2949</v>
      </c>
    </row>
    <row r="1716" spans="1:2" x14ac:dyDescent="0.2">
      <c r="A1716" s="16" t="s">
        <v>1949</v>
      </c>
      <c r="B1716" s="16" t="s">
        <v>2941</v>
      </c>
    </row>
    <row r="1717" spans="1:2" x14ac:dyDescent="0.2">
      <c r="A1717" s="16" t="s">
        <v>1950</v>
      </c>
      <c r="B1717" s="16" t="s">
        <v>3111</v>
      </c>
    </row>
    <row r="1718" spans="1:2" x14ac:dyDescent="0.2">
      <c r="A1718" s="16" t="s">
        <v>1951</v>
      </c>
      <c r="B1718" s="16" t="s">
        <v>3132</v>
      </c>
    </row>
    <row r="1719" spans="1:2" x14ac:dyDescent="0.2">
      <c r="A1719" s="16" t="s">
        <v>1952</v>
      </c>
      <c r="B1719" s="16" t="s">
        <v>3133</v>
      </c>
    </row>
    <row r="1720" spans="1:2" x14ac:dyDescent="0.2">
      <c r="A1720" s="16" t="s">
        <v>1953</v>
      </c>
      <c r="B1720" s="16" t="s">
        <v>3134</v>
      </c>
    </row>
    <row r="1721" spans="1:2" x14ac:dyDescent="0.2">
      <c r="A1721" s="16" t="s">
        <v>1954</v>
      </c>
      <c r="B1721" s="16" t="s">
        <v>3135</v>
      </c>
    </row>
    <row r="1722" spans="1:2" x14ac:dyDescent="0.2">
      <c r="A1722" s="16" t="s">
        <v>1955</v>
      </c>
      <c r="B1722" s="16" t="s">
        <v>3136</v>
      </c>
    </row>
    <row r="1723" spans="1:2" x14ac:dyDescent="0.2">
      <c r="A1723" s="16" t="s">
        <v>1956</v>
      </c>
      <c r="B1723" s="16" t="s">
        <v>2974</v>
      </c>
    </row>
    <row r="1724" spans="1:2" x14ac:dyDescent="0.2">
      <c r="A1724" s="16" t="s">
        <v>1957</v>
      </c>
      <c r="B1724" s="16" t="s">
        <v>3143</v>
      </c>
    </row>
    <row r="1725" spans="1:2" x14ac:dyDescent="0.2">
      <c r="A1725" s="16" t="s">
        <v>1958</v>
      </c>
      <c r="B1725" s="16" t="s">
        <v>2999</v>
      </c>
    </row>
    <row r="1726" spans="1:2" x14ac:dyDescent="0.2">
      <c r="A1726" s="16" t="s">
        <v>1959</v>
      </c>
      <c r="B1726" s="16" t="s">
        <v>2927</v>
      </c>
    </row>
    <row r="1727" spans="1:2" x14ac:dyDescent="0.2">
      <c r="A1727" s="16" t="s">
        <v>1960</v>
      </c>
      <c r="B1727" s="16" t="s">
        <v>3000</v>
      </c>
    </row>
    <row r="1728" spans="1:2" x14ac:dyDescent="0.2">
      <c r="A1728" s="16" t="s">
        <v>1961</v>
      </c>
      <c r="B1728" s="16" t="s">
        <v>3170</v>
      </c>
    </row>
    <row r="1729" spans="1:2" x14ac:dyDescent="0.2">
      <c r="A1729" s="16" t="s">
        <v>1962</v>
      </c>
      <c r="B1729" s="16" t="s">
        <v>3108</v>
      </c>
    </row>
    <row r="1730" spans="1:2" x14ac:dyDescent="0.2">
      <c r="A1730" s="16" t="s">
        <v>1963</v>
      </c>
      <c r="B1730" s="16" t="s">
        <v>3250</v>
      </c>
    </row>
    <row r="1731" spans="1:2" x14ac:dyDescent="0.2">
      <c r="A1731" s="16" t="s">
        <v>1964</v>
      </c>
      <c r="B1731" s="16" t="s">
        <v>3204</v>
      </c>
    </row>
    <row r="1732" spans="1:2" x14ac:dyDescent="0.2">
      <c r="A1732" s="16" t="s">
        <v>1965</v>
      </c>
      <c r="B1732" s="16" t="s">
        <v>3083</v>
      </c>
    </row>
    <row r="1733" spans="1:2" x14ac:dyDescent="0.2">
      <c r="A1733" s="16" t="s">
        <v>1966</v>
      </c>
      <c r="B1733" s="16" t="s">
        <v>3169</v>
      </c>
    </row>
    <row r="1734" spans="1:2" x14ac:dyDescent="0.2">
      <c r="A1734" s="16" t="s">
        <v>1967</v>
      </c>
      <c r="B1734" s="16" t="s">
        <v>3189</v>
      </c>
    </row>
    <row r="1735" spans="1:2" x14ac:dyDescent="0.2">
      <c r="A1735" s="16" t="s">
        <v>1968</v>
      </c>
      <c r="B1735" s="16" t="s">
        <v>3208</v>
      </c>
    </row>
    <row r="1736" spans="1:2" x14ac:dyDescent="0.2">
      <c r="A1736" s="16" t="s">
        <v>1969</v>
      </c>
      <c r="B1736" s="16" t="s">
        <v>3061</v>
      </c>
    </row>
    <row r="1737" spans="1:2" x14ac:dyDescent="0.2">
      <c r="A1737" s="16" t="s">
        <v>1970</v>
      </c>
      <c r="B1737" s="16" t="s">
        <v>3217</v>
      </c>
    </row>
    <row r="1738" spans="1:2" x14ac:dyDescent="0.2">
      <c r="A1738" s="16" t="s">
        <v>1971</v>
      </c>
      <c r="B1738" s="16" t="s">
        <v>3192</v>
      </c>
    </row>
    <row r="1739" spans="1:2" x14ac:dyDescent="0.2">
      <c r="A1739" s="16" t="s">
        <v>1972</v>
      </c>
      <c r="B1739" s="16" t="s">
        <v>3001</v>
      </c>
    </row>
    <row r="1740" spans="1:2" x14ac:dyDescent="0.2">
      <c r="A1740" s="16" t="s">
        <v>1973</v>
      </c>
      <c r="B1740" s="16" t="s">
        <v>3222</v>
      </c>
    </row>
    <row r="1741" spans="1:2" x14ac:dyDescent="0.2">
      <c r="A1741" s="16" t="s">
        <v>1974</v>
      </c>
      <c r="B1741" s="16" t="s">
        <v>3167</v>
      </c>
    </row>
    <row r="1742" spans="1:2" x14ac:dyDescent="0.2">
      <c r="A1742" s="16" t="s">
        <v>1975</v>
      </c>
      <c r="B1742" s="16" t="s">
        <v>3254</v>
      </c>
    </row>
    <row r="1743" spans="1:2" x14ac:dyDescent="0.2">
      <c r="A1743" s="16" t="s">
        <v>1976</v>
      </c>
      <c r="B1743" s="16" t="s">
        <v>3255</v>
      </c>
    </row>
    <row r="1744" spans="1:2" x14ac:dyDescent="0.2">
      <c r="A1744" s="16" t="s">
        <v>1977</v>
      </c>
      <c r="B1744" s="16" t="s">
        <v>2971</v>
      </c>
    </row>
    <row r="1745" spans="1:2" x14ac:dyDescent="0.2">
      <c r="A1745" s="16" t="s">
        <v>1978</v>
      </c>
      <c r="B1745" s="16" t="s">
        <v>3246</v>
      </c>
    </row>
    <row r="1746" spans="1:2" x14ac:dyDescent="0.2">
      <c r="A1746" s="16" t="s">
        <v>1979</v>
      </c>
      <c r="B1746" s="16" t="s">
        <v>3223</v>
      </c>
    </row>
    <row r="1747" spans="1:2" x14ac:dyDescent="0.2">
      <c r="A1747" s="16" t="s">
        <v>1980</v>
      </c>
      <c r="B1747" s="16" t="s">
        <v>3150</v>
      </c>
    </row>
    <row r="1748" spans="1:2" x14ac:dyDescent="0.2">
      <c r="A1748" s="16" t="s">
        <v>1981</v>
      </c>
      <c r="B1748" s="16" t="s">
        <v>3306</v>
      </c>
    </row>
    <row r="1749" spans="1:2" x14ac:dyDescent="0.2">
      <c r="A1749" s="16" t="s">
        <v>1982</v>
      </c>
      <c r="B1749" s="16" t="s">
        <v>2970</v>
      </c>
    </row>
    <row r="1750" spans="1:2" x14ac:dyDescent="0.2">
      <c r="A1750" s="16" t="s">
        <v>1983</v>
      </c>
      <c r="B1750" s="16" t="s">
        <v>2934</v>
      </c>
    </row>
    <row r="1751" spans="1:2" x14ac:dyDescent="0.2">
      <c r="A1751" s="16" t="s">
        <v>1984</v>
      </c>
      <c r="B1751" s="16" t="s">
        <v>3353</v>
      </c>
    </row>
    <row r="1752" spans="1:2" x14ac:dyDescent="0.2">
      <c r="A1752" s="16" t="s">
        <v>1985</v>
      </c>
      <c r="B1752" s="16" t="s">
        <v>2963</v>
      </c>
    </row>
    <row r="1753" spans="1:2" x14ac:dyDescent="0.2">
      <c r="A1753" s="16" t="s">
        <v>1986</v>
      </c>
      <c r="B1753" s="16" t="s">
        <v>3196</v>
      </c>
    </row>
    <row r="1754" spans="1:2" x14ac:dyDescent="0.2">
      <c r="A1754" s="16" t="s">
        <v>1987</v>
      </c>
      <c r="B1754" s="16" t="s">
        <v>3190</v>
      </c>
    </row>
    <row r="1755" spans="1:2" x14ac:dyDescent="0.2">
      <c r="A1755" s="16" t="s">
        <v>1988</v>
      </c>
      <c r="B1755" s="16" t="s">
        <v>3051</v>
      </c>
    </row>
    <row r="1756" spans="1:2" x14ac:dyDescent="0.2">
      <c r="A1756" s="16" t="s">
        <v>1989</v>
      </c>
      <c r="B1756" s="16" t="s">
        <v>3304</v>
      </c>
    </row>
    <row r="1757" spans="1:2" x14ac:dyDescent="0.2">
      <c r="A1757" s="16" t="s">
        <v>1990</v>
      </c>
      <c r="B1757" s="16" t="s">
        <v>2426</v>
      </c>
    </row>
    <row r="1758" spans="1:2" x14ac:dyDescent="0.2">
      <c r="A1758" s="16" t="s">
        <v>1991</v>
      </c>
      <c r="B1758" s="16" t="s">
        <v>3067</v>
      </c>
    </row>
    <row r="1759" spans="1:2" x14ac:dyDescent="0.2">
      <c r="A1759" s="16" t="s">
        <v>1992</v>
      </c>
      <c r="B1759" s="16" t="s">
        <v>3035</v>
      </c>
    </row>
    <row r="1760" spans="1:2" x14ac:dyDescent="0.2">
      <c r="A1760" s="16" t="s">
        <v>1993</v>
      </c>
      <c r="B1760" s="16" t="s">
        <v>3202</v>
      </c>
    </row>
    <row r="1761" spans="1:2" x14ac:dyDescent="0.2">
      <c r="A1761" s="16" t="s">
        <v>1994</v>
      </c>
      <c r="B1761" s="16" t="s">
        <v>2989</v>
      </c>
    </row>
    <row r="1762" spans="1:2" x14ac:dyDescent="0.2">
      <c r="A1762" s="16" t="s">
        <v>1995</v>
      </c>
      <c r="B1762" s="16" t="s">
        <v>3354</v>
      </c>
    </row>
    <row r="1763" spans="1:2" x14ac:dyDescent="0.2">
      <c r="A1763" s="16" t="s">
        <v>1996</v>
      </c>
      <c r="B1763" s="16" t="s">
        <v>3039</v>
      </c>
    </row>
    <row r="1764" spans="1:2" x14ac:dyDescent="0.2">
      <c r="A1764" s="16" t="s">
        <v>1997</v>
      </c>
      <c r="B1764" s="16" t="s">
        <v>2962</v>
      </c>
    </row>
    <row r="1765" spans="1:2" x14ac:dyDescent="0.2">
      <c r="A1765" s="16" t="s">
        <v>1998</v>
      </c>
      <c r="B1765" s="16" t="s">
        <v>2942</v>
      </c>
    </row>
    <row r="1766" spans="1:2" x14ac:dyDescent="0.2">
      <c r="A1766" s="16" t="s">
        <v>1999</v>
      </c>
      <c r="B1766" s="16" t="s">
        <v>3041</v>
      </c>
    </row>
    <row r="1767" spans="1:2" x14ac:dyDescent="0.2">
      <c r="A1767" s="16" t="s">
        <v>2000</v>
      </c>
      <c r="B1767" s="16" t="s">
        <v>2930</v>
      </c>
    </row>
    <row r="1768" spans="1:2" x14ac:dyDescent="0.2">
      <c r="A1768" s="16" t="s">
        <v>2001</v>
      </c>
      <c r="B1768" s="16" t="s">
        <v>3210</v>
      </c>
    </row>
    <row r="1769" spans="1:2" x14ac:dyDescent="0.2">
      <c r="A1769" s="16" t="s">
        <v>2002</v>
      </c>
      <c r="B1769" s="16" t="s">
        <v>3078</v>
      </c>
    </row>
    <row r="1770" spans="1:2" x14ac:dyDescent="0.2">
      <c r="A1770" s="16" t="s">
        <v>2003</v>
      </c>
      <c r="B1770" s="16" t="s">
        <v>3198</v>
      </c>
    </row>
    <row r="1771" spans="1:2" x14ac:dyDescent="0.2">
      <c r="A1771" s="16" t="s">
        <v>2004</v>
      </c>
      <c r="B1771" s="16" t="s">
        <v>3164</v>
      </c>
    </row>
    <row r="1772" spans="1:2" x14ac:dyDescent="0.2">
      <c r="A1772" s="16" t="s">
        <v>2005</v>
      </c>
      <c r="B1772" s="16" t="s">
        <v>3243</v>
      </c>
    </row>
    <row r="1773" spans="1:2" x14ac:dyDescent="0.2">
      <c r="A1773" s="16" t="s">
        <v>2006</v>
      </c>
      <c r="B1773" s="16" t="s">
        <v>3153</v>
      </c>
    </row>
    <row r="1774" spans="1:2" x14ac:dyDescent="0.2">
      <c r="A1774" s="16" t="s">
        <v>2007</v>
      </c>
      <c r="B1774" s="16" t="s">
        <v>3080</v>
      </c>
    </row>
    <row r="1775" spans="1:2" x14ac:dyDescent="0.2">
      <c r="A1775" s="16" t="s">
        <v>2008</v>
      </c>
      <c r="B1775" s="16" t="s">
        <v>3241</v>
      </c>
    </row>
    <row r="1776" spans="1:2" x14ac:dyDescent="0.2">
      <c r="A1776" s="16" t="s">
        <v>2009</v>
      </c>
      <c r="B1776" s="16" t="s">
        <v>3060</v>
      </c>
    </row>
    <row r="1777" spans="1:2" x14ac:dyDescent="0.2">
      <c r="A1777" s="16" t="s">
        <v>2010</v>
      </c>
      <c r="B1777" s="16" t="s">
        <v>2946</v>
      </c>
    </row>
    <row r="1778" spans="1:2" x14ac:dyDescent="0.2">
      <c r="A1778" s="16" t="s">
        <v>2011</v>
      </c>
      <c r="B1778" s="16" t="s">
        <v>2990</v>
      </c>
    </row>
    <row r="1779" spans="1:2" x14ac:dyDescent="0.2">
      <c r="A1779" s="16" t="s">
        <v>2012</v>
      </c>
      <c r="B1779" s="16" t="s">
        <v>2939</v>
      </c>
    </row>
    <row r="1780" spans="1:2" x14ac:dyDescent="0.2">
      <c r="A1780" s="16" t="s">
        <v>2013</v>
      </c>
      <c r="B1780" s="16" t="s">
        <v>3218</v>
      </c>
    </row>
    <row r="1781" spans="1:2" x14ac:dyDescent="0.2">
      <c r="A1781" s="16" t="s">
        <v>2014</v>
      </c>
      <c r="B1781" s="16" t="s">
        <v>2924</v>
      </c>
    </row>
    <row r="1782" spans="1:2" x14ac:dyDescent="0.2">
      <c r="A1782" s="16" t="s">
        <v>2015</v>
      </c>
      <c r="B1782" s="16" t="s">
        <v>2717</v>
      </c>
    </row>
    <row r="1783" spans="1:2" x14ac:dyDescent="0.2">
      <c r="A1783" s="16" t="s">
        <v>2016</v>
      </c>
      <c r="B1783" s="16" t="s">
        <v>3193</v>
      </c>
    </row>
    <row r="1784" spans="1:2" x14ac:dyDescent="0.2">
      <c r="A1784" s="16" t="s">
        <v>2017</v>
      </c>
      <c r="B1784" s="16" t="s">
        <v>2975</v>
      </c>
    </row>
    <row r="1785" spans="1:2" x14ac:dyDescent="0.2">
      <c r="A1785" s="16" t="s">
        <v>2018</v>
      </c>
      <c r="B1785" s="16" t="s">
        <v>2973</v>
      </c>
    </row>
    <row r="1786" spans="1:2" x14ac:dyDescent="0.2">
      <c r="A1786" s="16" t="s">
        <v>2019</v>
      </c>
      <c r="B1786" s="16" t="s">
        <v>2976</v>
      </c>
    </row>
    <row r="1787" spans="1:2" x14ac:dyDescent="0.2">
      <c r="A1787" s="16" t="s">
        <v>2020</v>
      </c>
      <c r="B1787" s="16" t="s">
        <v>3084</v>
      </c>
    </row>
    <row r="1788" spans="1:2" x14ac:dyDescent="0.2">
      <c r="A1788" s="16" t="s">
        <v>2021</v>
      </c>
      <c r="B1788" s="16" t="s">
        <v>3364</v>
      </c>
    </row>
    <row r="1789" spans="1:2" x14ac:dyDescent="0.2">
      <c r="A1789" s="16" t="s">
        <v>2022</v>
      </c>
      <c r="B1789" s="16" t="s">
        <v>3359</v>
      </c>
    </row>
    <row r="1790" spans="1:2" x14ac:dyDescent="0.2">
      <c r="A1790" s="16" t="s">
        <v>2023</v>
      </c>
      <c r="B1790" s="16" t="s">
        <v>2993</v>
      </c>
    </row>
    <row r="1791" spans="1:2" x14ac:dyDescent="0.2">
      <c r="A1791" s="16" t="s">
        <v>2024</v>
      </c>
      <c r="B1791" s="16" t="s">
        <v>3052</v>
      </c>
    </row>
    <row r="1792" spans="1:2" x14ac:dyDescent="0.2">
      <c r="A1792" s="16" t="s">
        <v>2025</v>
      </c>
      <c r="B1792" s="16" t="s">
        <v>3040</v>
      </c>
    </row>
    <row r="1793" spans="1:3" x14ac:dyDescent="0.2">
      <c r="A1793" s="16" t="s">
        <v>2026</v>
      </c>
      <c r="B1793" s="16" t="s">
        <v>3199</v>
      </c>
    </row>
    <row r="1794" spans="1:3" x14ac:dyDescent="0.2">
      <c r="A1794" s="16" t="s">
        <v>2027</v>
      </c>
      <c r="B1794" s="16" t="s">
        <v>3138</v>
      </c>
    </row>
    <row r="1795" spans="1:3" x14ac:dyDescent="0.2">
      <c r="A1795" s="16" t="s">
        <v>2028</v>
      </c>
      <c r="B1795" s="16" t="s">
        <v>3168</v>
      </c>
    </row>
    <row r="1796" spans="1:3" x14ac:dyDescent="0.2">
      <c r="A1796" s="16" t="s">
        <v>2029</v>
      </c>
      <c r="B1796" s="16" t="s">
        <v>2610</v>
      </c>
    </row>
    <row r="1797" spans="1:3" x14ac:dyDescent="0.2">
      <c r="A1797" s="16" t="s">
        <v>2030</v>
      </c>
      <c r="B1797" s="16" t="s">
        <v>3016</v>
      </c>
    </row>
    <row r="1799" spans="1:3" x14ac:dyDescent="0.2">
      <c r="A1799" s="2" t="s">
        <v>335</v>
      </c>
      <c r="B1799" s="31">
        <v>1</v>
      </c>
      <c r="C1799" s="2" t="str">
        <f>VLOOKUP(B1799,A1800:B1801,2,FALSE)</f>
        <v>geglättet</v>
      </c>
    </row>
    <row r="1800" spans="1:3" x14ac:dyDescent="0.2">
      <c r="A1800" s="16">
        <v>1</v>
      </c>
      <c r="B1800" s="16" t="s">
        <v>506</v>
      </c>
    </row>
    <row r="1801" spans="1:3" x14ac:dyDescent="0.2">
      <c r="A1801" s="16">
        <v>2</v>
      </c>
      <c r="B1801" s="16" t="s">
        <v>3517</v>
      </c>
    </row>
    <row r="1803" spans="1:3" x14ac:dyDescent="0.2">
      <c r="A1803" s="2" t="s">
        <v>394</v>
      </c>
      <c r="B1803" s="31">
        <v>1</v>
      </c>
      <c r="C1803" s="2" t="str">
        <f>VLOOKUP(B1803,A1804:B1805,2,FALSE)</f>
        <v>geglättet</v>
      </c>
    </row>
    <row r="1804" spans="1:3" x14ac:dyDescent="0.2">
      <c r="A1804" s="16">
        <v>1</v>
      </c>
      <c r="B1804" s="16" t="s">
        <v>506</v>
      </c>
    </row>
    <row r="1805" spans="1:3" x14ac:dyDescent="0.2">
      <c r="A1805" s="16">
        <v>2</v>
      </c>
      <c r="B1805" s="16" t="s">
        <v>3517</v>
      </c>
    </row>
    <row r="1807" spans="1:3" x14ac:dyDescent="0.2">
      <c r="A1807" s="2" t="s">
        <v>2031</v>
      </c>
      <c r="B1807" s="31">
        <v>1</v>
      </c>
      <c r="C1807" s="2" t="str">
        <f>VLOOKUP(B1807,A1808:B1809,2,FALSE)</f>
        <v>geglättet</v>
      </c>
    </row>
    <row r="1808" spans="1:3" x14ac:dyDescent="0.2">
      <c r="A1808" s="16">
        <v>1</v>
      </c>
      <c r="B1808" s="16" t="s">
        <v>506</v>
      </c>
    </row>
    <row r="1809" spans="1:2" x14ac:dyDescent="0.2">
      <c r="A1809" s="16">
        <v>2</v>
      </c>
      <c r="B1809" s="16" t="s">
        <v>3517</v>
      </c>
    </row>
  </sheetData>
  <mergeCells count="1">
    <mergeCell ref="G64:L64"/>
  </mergeCells>
  <phoneticPr fontId="2" type="noConversion"/>
  <hyperlinks>
    <hyperlink ref="D94" r:id="rId1" display="http://www.bfs.admin.ch/bfs/portal/fr/index/regionen/regionalportraets/appenzell_ausserrhoden.html" xr:uid="{00000000-0004-0000-1100-000000000000}"/>
    <hyperlink ref="D95" r:id="rId2" display="http://www.bfs.admin.ch/bfs/portal/fr/index/regionen/regionalportraets/appenzell_ausserrhoden.html" xr:uid="{00000000-0004-0000-1100-000001000000}"/>
    <hyperlink ref="E100" r:id="rId3" display="http://www3.ti.ch/index.php" xr:uid="{00000000-0004-0000-1100-000002000000}"/>
  </hyperlinks>
  <pageMargins left="0.7" right="0.7" top="0.78740157499999996" bottom="0.78740157499999996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CZ168"/>
  <sheetViews>
    <sheetView workbookViewId="0"/>
  </sheetViews>
  <sheetFormatPr baseColWidth="10" defaultColWidth="11.19921875" defaultRowHeight="12.75" x14ac:dyDescent="0.2"/>
  <cols>
    <col min="1" max="1" width="6.19921875" style="12" customWidth="1"/>
    <col min="2" max="2" width="3.69921875" style="9" customWidth="1"/>
    <col min="3" max="21" width="7" style="2" customWidth="1"/>
    <col min="22" max="22" width="3.69921875" style="9" customWidth="1"/>
    <col min="23" max="23" width="3.69921875" style="12" customWidth="1"/>
    <col min="24" max="24" width="11.19921875" style="12"/>
    <col min="25" max="104" width="11.19921875" style="9"/>
    <col min="105" max="16384" width="11.19921875" style="2"/>
  </cols>
  <sheetData>
    <row r="1" spans="1:24" s="9" customFormat="1" ht="5.0999999999999996" customHeight="1" x14ac:dyDescent="0.2">
      <c r="A1" s="12"/>
      <c r="B1" s="10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10"/>
      <c r="W1" s="12"/>
      <c r="X1" s="12"/>
    </row>
    <row r="2" spans="1:24" ht="5.0999999999999996" customHeight="1" x14ac:dyDescent="0.2"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</row>
    <row r="3" spans="1:24" ht="30" customHeight="1" x14ac:dyDescent="0.4">
      <c r="B3" s="11"/>
      <c r="C3" s="9"/>
      <c r="D3" s="9"/>
      <c r="E3" s="10"/>
      <c r="F3" s="89" t="str">
        <f>te!A12</f>
        <v>Indici di mercato per immobili di reddito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4" ht="30.75" customHeight="1" x14ac:dyDescent="0.4">
      <c r="B4" s="11"/>
      <c r="C4" s="9"/>
      <c r="D4" s="9"/>
      <c r="E4" s="10"/>
      <c r="F4" s="89" t="str">
        <f>te!A68&amp;", "&amp;hi!$G$5</f>
        <v>Svizzera, 1° trimestre 2023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4" ht="15" x14ac:dyDescent="0.2">
      <c r="B5" s="11"/>
      <c r="C5" s="9"/>
      <c r="D5" s="9"/>
      <c r="E5" s="109"/>
      <c r="F5" s="110"/>
      <c r="G5" s="109"/>
      <c r="H5" s="111"/>
      <c r="I5" s="111"/>
      <c r="J5" s="111"/>
      <c r="K5" s="111"/>
      <c r="L5" s="112"/>
      <c r="M5" s="112"/>
      <c r="N5" s="10"/>
      <c r="O5" s="10"/>
      <c r="P5" s="10"/>
      <c r="Q5" s="10"/>
      <c r="R5" s="10"/>
      <c r="S5" s="10"/>
      <c r="T5" s="10"/>
      <c r="U5" s="10"/>
      <c r="V5" s="10"/>
    </row>
    <row r="6" spans="1:24" ht="15" x14ac:dyDescent="0.2">
      <c r="B6" s="11"/>
      <c r="C6" s="9"/>
      <c r="D6" s="9"/>
      <c r="E6" s="111"/>
      <c r="F6" s="111"/>
      <c r="G6" s="9"/>
      <c r="H6" s="9"/>
      <c r="I6" s="9"/>
      <c r="J6" s="9"/>
      <c r="K6" s="111"/>
      <c r="L6" s="112"/>
      <c r="M6" s="112"/>
      <c r="N6" s="10"/>
      <c r="O6" s="10"/>
      <c r="P6" s="10"/>
      <c r="Q6" s="10"/>
      <c r="R6" s="10"/>
      <c r="S6" s="10"/>
      <c r="T6" s="10"/>
      <c r="U6" s="10"/>
      <c r="V6" s="10"/>
    </row>
    <row r="7" spans="1:24" ht="15" x14ac:dyDescent="0.2">
      <c r="B7" s="11"/>
      <c r="C7" s="9"/>
      <c r="D7" s="9"/>
      <c r="E7" s="111"/>
      <c r="F7" s="111" t="str">
        <f>te!A58</f>
        <v>Indice:</v>
      </c>
      <c r="G7" s="111"/>
      <c r="H7" s="111"/>
      <c r="I7" s="111"/>
      <c r="J7" s="111"/>
      <c r="K7" s="111"/>
      <c r="L7" s="112"/>
      <c r="M7" s="112"/>
      <c r="N7" s="10"/>
      <c r="O7" s="10"/>
      <c r="P7" s="10"/>
      <c r="Q7" s="10"/>
      <c r="R7" s="10"/>
      <c r="S7" s="10"/>
      <c r="T7" s="10"/>
      <c r="U7" s="10"/>
      <c r="V7" s="10"/>
    </row>
    <row r="8" spans="1:24" ht="15" x14ac:dyDescent="0.2">
      <c r="B8" s="11"/>
      <c r="C8" s="9"/>
      <c r="D8" s="9"/>
      <c r="E8" s="111"/>
      <c r="F8" s="111"/>
      <c r="G8" s="111"/>
      <c r="H8" s="111"/>
      <c r="I8" s="111"/>
      <c r="J8" s="111"/>
      <c r="K8" s="111"/>
      <c r="L8" s="112"/>
      <c r="M8" s="112"/>
      <c r="N8" s="10"/>
      <c r="O8" s="10"/>
      <c r="P8" s="10"/>
      <c r="Q8" s="10"/>
      <c r="R8" s="10"/>
      <c r="S8" s="10"/>
      <c r="T8" s="10"/>
      <c r="U8" s="10"/>
      <c r="V8" s="10"/>
    </row>
    <row r="9" spans="1:24" ht="15" x14ac:dyDescent="0.2">
      <c r="B9" s="11"/>
      <c r="C9" s="91"/>
      <c r="D9" s="91"/>
      <c r="E9" s="91"/>
      <c r="F9" s="91"/>
      <c r="G9" s="91"/>
      <c r="H9" s="91"/>
      <c r="I9" s="91"/>
      <c r="J9" s="91"/>
      <c r="K9" s="91"/>
      <c r="L9" s="92"/>
      <c r="M9" s="92"/>
      <c r="N9" s="92"/>
      <c r="O9" s="92"/>
      <c r="P9" s="92"/>
      <c r="Q9" s="92"/>
      <c r="R9" s="92"/>
      <c r="S9" s="92"/>
      <c r="T9" s="92"/>
      <c r="U9" s="92"/>
      <c r="V9" s="10"/>
    </row>
    <row r="10" spans="1:24" ht="6" customHeight="1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</row>
    <row r="11" spans="1:24" ht="22.5" customHeight="1" x14ac:dyDescent="0.2">
      <c r="B11" s="11"/>
      <c r="C11" s="188" t="str">
        <f>te!A67</f>
        <v>Indici Svizzera (1. trimestre 2010 = 100, trimestrale)</v>
      </c>
      <c r="D11" s="188"/>
      <c r="E11" s="188"/>
      <c r="F11" s="188"/>
      <c r="G11" s="188"/>
      <c r="H11" s="188"/>
      <c r="I11" s="188"/>
      <c r="J11" s="188"/>
      <c r="K11" s="188"/>
      <c r="L11" s="66"/>
      <c r="M11" s="188" t="str">
        <f>te!A65</f>
        <v>Rendimento totale Svizzera</v>
      </c>
      <c r="N11" s="188"/>
      <c r="O11" s="188"/>
      <c r="P11" s="188"/>
      <c r="Q11" s="188"/>
      <c r="R11" s="188"/>
      <c r="S11" s="188"/>
      <c r="T11" s="188"/>
      <c r="U11" s="188"/>
      <c r="V11" s="10"/>
    </row>
    <row r="12" spans="1:24" ht="8.1" customHeight="1" x14ac:dyDescent="0.2">
      <c r="B12" s="11"/>
      <c r="C12" s="87"/>
      <c r="D12" s="87"/>
      <c r="E12" s="87"/>
      <c r="F12" s="87"/>
      <c r="G12" s="87"/>
      <c r="H12" s="87"/>
      <c r="I12" s="87"/>
      <c r="J12" s="87"/>
      <c r="K12" s="87"/>
      <c r="L12" s="66"/>
      <c r="M12" s="87"/>
      <c r="N12" s="87"/>
      <c r="O12" s="87"/>
      <c r="P12" s="87"/>
      <c r="Q12" s="87"/>
      <c r="R12" s="87"/>
      <c r="S12" s="87"/>
      <c r="T12" s="87"/>
      <c r="U12" s="87"/>
      <c r="V12" s="10"/>
    </row>
    <row r="13" spans="1:24" ht="17.100000000000001" customHeight="1" x14ac:dyDescent="0.2">
      <c r="B13" s="11"/>
      <c r="C13" s="189" t="str">
        <f>C55</f>
        <v>Immobili ad uso misto</v>
      </c>
      <c r="D13" s="189"/>
      <c r="E13" s="189"/>
      <c r="F13" s="189"/>
      <c r="G13" s="189"/>
      <c r="H13" s="189"/>
      <c r="I13" s="189"/>
      <c r="J13" s="189"/>
      <c r="K13" s="189"/>
      <c r="L13" s="66"/>
      <c r="M13" s="189" t="str">
        <f>K55</f>
        <v>Immobili ad uso misto</v>
      </c>
      <c r="N13" s="189"/>
      <c r="O13" s="189"/>
      <c r="P13" s="189"/>
      <c r="Q13" s="189"/>
      <c r="R13" s="189"/>
      <c r="S13" s="189"/>
      <c r="T13" s="189"/>
      <c r="U13" s="189"/>
      <c r="V13" s="10"/>
    </row>
    <row r="14" spans="1:24" ht="17.100000000000001" customHeight="1" x14ac:dyDescent="0.2"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24" ht="15.95" customHeight="1" x14ac:dyDescent="0.2"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</row>
    <row r="16" spans="1:24" ht="15" x14ac:dyDescent="0.2"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2:22" ht="15" customHeight="1" x14ac:dyDescent="0.2"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</row>
    <row r="18" spans="2:22" ht="15.75" customHeight="1" x14ac:dyDescent="0.2"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</row>
    <row r="19" spans="2:22" ht="15" x14ac:dyDescent="0.2"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</row>
    <row r="20" spans="2:22" ht="15" x14ac:dyDescent="0.2"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</row>
    <row r="21" spans="2:22" ht="15" x14ac:dyDescent="0.2"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</row>
    <row r="22" spans="2:22" ht="15" x14ac:dyDescent="0.2"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</row>
    <row r="23" spans="2:22" ht="15" x14ac:dyDescent="0.2"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</row>
    <row r="24" spans="2:22" ht="15" x14ac:dyDescent="0.2"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</row>
    <row r="25" spans="2:22" ht="15" x14ac:dyDescent="0.2"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</row>
    <row r="26" spans="2:22" ht="15" x14ac:dyDescent="0.2"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</row>
    <row r="27" spans="2:22" ht="15" x14ac:dyDescent="0.2"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</row>
    <row r="28" spans="2:22" ht="15" x14ac:dyDescent="0.2"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</row>
    <row r="29" spans="2:22" ht="15" x14ac:dyDescent="0.2"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</row>
    <row r="30" spans="2:22" ht="15" x14ac:dyDescent="0.2"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</row>
    <row r="31" spans="2:22" ht="15" x14ac:dyDescent="0.2"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</row>
    <row r="32" spans="2:22" ht="15" x14ac:dyDescent="0.2"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</row>
    <row r="33" spans="1:79" ht="15" x14ac:dyDescent="0.2">
      <c r="B33" s="11"/>
      <c r="C33" s="190" t="str">
        <f>te!$A$11</f>
        <v>Fonte: indici di mercato per immobili di reddito Fahrländer Partner.</v>
      </c>
      <c r="D33" s="190"/>
      <c r="E33" s="190"/>
      <c r="F33" s="190"/>
      <c r="G33" s="190"/>
      <c r="H33" s="190"/>
      <c r="I33" s="9"/>
      <c r="J33" s="9"/>
      <c r="K33" s="9"/>
      <c r="L33" s="10"/>
      <c r="M33" s="149" t="str">
        <f>M41</f>
        <v>* I valori dell'anno in corso sono provvisori e si riferiscono ai trimestri finora disponibili. Stato dei dati: 31 marzo 2023.</v>
      </c>
      <c r="N33" s="149"/>
      <c r="O33" s="149"/>
      <c r="P33" s="149"/>
      <c r="Q33" s="149"/>
      <c r="R33" s="149"/>
      <c r="S33" s="10"/>
      <c r="T33" s="10"/>
      <c r="U33" s="10"/>
      <c r="V33" s="10"/>
    </row>
    <row r="34" spans="1:79" ht="9.9499999999999993" customHeight="1" x14ac:dyDescent="0.2"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85" t="str">
        <f>M42</f>
        <v>Fonte: indici di mercato per immobili di reddito Fahrländer Partner.</v>
      </c>
      <c r="N34" s="185"/>
      <c r="O34" s="185"/>
      <c r="P34" s="185"/>
      <c r="Q34" s="185"/>
      <c r="R34" s="185"/>
      <c r="S34" s="185"/>
      <c r="T34" s="185"/>
      <c r="U34" s="185"/>
      <c r="V34" s="10"/>
    </row>
    <row r="35" spans="1:79" ht="30" customHeight="1" x14ac:dyDescent="0.2">
      <c r="B35" s="11"/>
      <c r="D35" s="9"/>
      <c r="E35" s="9"/>
      <c r="F35" s="9"/>
      <c r="G35" s="9"/>
      <c r="H35" s="9"/>
      <c r="I35" s="9"/>
      <c r="J35" s="9"/>
      <c r="K35" s="9"/>
      <c r="L35" s="10"/>
      <c r="M35" s="185"/>
      <c r="N35" s="185"/>
      <c r="O35" s="185"/>
      <c r="P35" s="185"/>
      <c r="Q35" s="185"/>
      <c r="R35" s="185"/>
      <c r="S35" s="185"/>
      <c r="T35" s="185"/>
      <c r="U35" s="185"/>
      <c r="V35" s="10"/>
    </row>
    <row r="36" spans="1:79" ht="15" customHeight="1" x14ac:dyDescent="0.2">
      <c r="B36" s="67"/>
      <c r="C36" s="10" t="str">
        <f>te!A56</f>
        <v>Tassi di variazione</v>
      </c>
      <c r="D36" s="11"/>
      <c r="E36" s="150"/>
      <c r="F36" s="150"/>
      <c r="G36" s="150"/>
      <c r="H36" s="150"/>
      <c r="I36" s="150"/>
      <c r="J36" s="90"/>
      <c r="K36" s="90"/>
      <c r="L36" s="18"/>
      <c r="M36" s="10" t="str">
        <f>te!A78</f>
        <v>Rendimenti</v>
      </c>
      <c r="N36" s="9"/>
      <c r="O36" s="82"/>
      <c r="P36" s="82"/>
      <c r="Q36" s="82"/>
      <c r="R36" s="82"/>
      <c r="S36" s="82"/>
      <c r="T36" s="79"/>
      <c r="U36" s="79"/>
    </row>
    <row r="37" spans="1:79" ht="8.1" customHeight="1" x14ac:dyDescent="0.2">
      <c r="B37" s="11"/>
      <c r="C37" s="87"/>
      <c r="D37" s="87"/>
      <c r="E37" s="87"/>
      <c r="F37" s="87"/>
      <c r="G37" s="87"/>
      <c r="H37" s="87"/>
      <c r="I37" s="87"/>
      <c r="J37" s="87"/>
      <c r="K37" s="87"/>
      <c r="L37" s="66"/>
      <c r="M37" s="87"/>
      <c r="N37" s="87"/>
      <c r="O37" s="87"/>
      <c r="P37" s="168"/>
      <c r="Q37" s="168"/>
      <c r="R37" s="168"/>
      <c r="S37" s="168"/>
      <c r="T37" s="168"/>
      <c r="U37" s="168"/>
      <c r="V37" s="169"/>
    </row>
    <row r="38" spans="1:79" ht="15" customHeight="1" x14ac:dyDescent="0.2">
      <c r="B38" s="67"/>
      <c r="C38" s="93"/>
      <c r="D38" s="94"/>
      <c r="E38" s="95" t="str">
        <f>D57</f>
        <v>Reddito netto</v>
      </c>
      <c r="F38" s="95"/>
      <c r="G38" s="95" t="str">
        <f t="shared" ref="G38" si="0">F57</f>
        <v>Valore di mercato</v>
      </c>
      <c r="H38" s="95"/>
      <c r="I38" s="95"/>
      <c r="J38" s="90"/>
      <c r="K38" s="90"/>
      <c r="L38" s="18"/>
      <c r="M38" s="18"/>
      <c r="N38" s="9"/>
      <c r="O38" s="108"/>
      <c r="P38" s="79"/>
      <c r="Q38" s="108" t="str">
        <f>P57</f>
        <v>da cash-flow</v>
      </c>
      <c r="R38" s="79"/>
      <c r="S38" s="108" t="str">
        <f>R57</f>
        <v>da variazione di valore</v>
      </c>
      <c r="T38" s="79"/>
      <c r="U38" s="108" t="str">
        <f>T57</f>
        <v>Rendimento totale</v>
      </c>
    </row>
    <row r="39" spans="1:79" ht="15" customHeight="1" x14ac:dyDescent="0.2">
      <c r="B39" s="67"/>
      <c r="C39" s="181" t="str">
        <f>C112</f>
        <v>2022:4 - 2023:1</v>
      </c>
      <c r="D39" s="181"/>
      <c r="E39" s="96">
        <f>E112</f>
        <v>3.1636609705443242E-3</v>
      </c>
      <c r="F39" s="97"/>
      <c r="G39" s="96">
        <f>G112</f>
        <v>-5.8045546275470428E-2</v>
      </c>
      <c r="H39" s="97"/>
      <c r="I39" s="96"/>
      <c r="J39" s="96"/>
      <c r="K39" s="96"/>
      <c r="L39" s="18"/>
      <c r="M39" s="152">
        <f>K80</f>
        <v>2022</v>
      </c>
      <c r="N39" s="97"/>
      <c r="O39" s="96"/>
      <c r="P39" s="97"/>
      <c r="Q39" s="96">
        <f>Q80</f>
        <v>3.1894493978701144E-2</v>
      </c>
      <c r="R39" s="96"/>
      <c r="S39" s="96">
        <f>S80</f>
        <v>4.953432372360158E-2</v>
      </c>
      <c r="T39" s="96"/>
      <c r="U39" s="96">
        <f>U80</f>
        <v>8.142881770230273E-2</v>
      </c>
    </row>
    <row r="40" spans="1:79" ht="15" customHeight="1" x14ac:dyDescent="0.2">
      <c r="B40" s="67"/>
      <c r="C40" s="181" t="str">
        <f>C113</f>
        <v>2022:1 - 2023:1</v>
      </c>
      <c r="D40" s="181"/>
      <c r="E40" s="96">
        <f>E113</f>
        <v>-1.521487896177931E-2</v>
      </c>
      <c r="F40" s="97"/>
      <c r="G40" s="96">
        <f>G113</f>
        <v>-0.104204365686</v>
      </c>
      <c r="H40" s="97"/>
      <c r="I40" s="96"/>
      <c r="J40" s="96"/>
      <c r="K40" s="96"/>
      <c r="L40" s="18"/>
      <c r="M40" s="152" t="str">
        <f>K81</f>
        <v>2023*</v>
      </c>
      <c r="N40" s="97"/>
      <c r="O40" s="96"/>
      <c r="P40" s="97"/>
      <c r="Q40" s="96">
        <f>Q81</f>
        <v>2.9984777510710783E-2</v>
      </c>
      <c r="R40" s="96"/>
      <c r="S40" s="96">
        <f>S81</f>
        <v>-9.0530946105451676E-2</v>
      </c>
      <c r="T40" s="96"/>
      <c r="U40" s="96">
        <f>U81</f>
        <v>-6.0546168594740893E-2</v>
      </c>
    </row>
    <row r="41" spans="1:79" ht="15" customHeight="1" x14ac:dyDescent="0.2">
      <c r="B41" s="67"/>
      <c r="C41" s="149" t="str">
        <f>te!$A$11</f>
        <v>Fonte: indici di mercato per immobili di reddito Fahrländer Partner.</v>
      </c>
      <c r="D41" s="9"/>
      <c r="E41" s="9"/>
      <c r="F41" s="9"/>
      <c r="G41" s="9"/>
      <c r="H41" s="9"/>
      <c r="I41" s="9"/>
      <c r="J41" s="9"/>
      <c r="K41" s="9"/>
      <c r="L41" s="18"/>
      <c r="M41" s="149" t="str">
        <f>IF(hi!$G$6=4,te!A11,te!A79)</f>
        <v>* I valori dell'anno in corso sono provvisori e si riferiscono ai trimestri finora disponibili. Stato dei dati: 31 marzo 2023.</v>
      </c>
      <c r="N41" s="149"/>
      <c r="O41" s="149"/>
      <c r="P41" s="149"/>
      <c r="Q41" s="149"/>
      <c r="R41" s="149"/>
      <c r="S41" s="149"/>
      <c r="T41" s="149"/>
      <c r="U41" s="149"/>
    </row>
    <row r="42" spans="1:79" ht="4.5" customHeight="1" x14ac:dyDescent="0.2">
      <c r="B42" s="67"/>
      <c r="C42" s="70"/>
      <c r="D42" s="70"/>
      <c r="E42" s="71"/>
      <c r="F42" s="69"/>
      <c r="G42" s="71"/>
      <c r="H42" s="69"/>
      <c r="I42" s="71"/>
      <c r="J42" s="71"/>
      <c r="K42" s="71"/>
      <c r="L42" s="18"/>
      <c r="M42" s="185" t="str">
        <f>IF(hi!$G$6=4,"",te!A11)</f>
        <v>Fonte: indici di mercato per immobili di reddito Fahrländer Partner.</v>
      </c>
      <c r="N42" s="185"/>
      <c r="O42" s="185"/>
      <c r="P42" s="185"/>
      <c r="Q42" s="185"/>
      <c r="R42" s="185"/>
      <c r="S42" s="185"/>
      <c r="T42" s="185"/>
      <c r="U42" s="185"/>
    </row>
    <row r="43" spans="1:79" ht="9.9499999999999993" customHeight="1" x14ac:dyDescent="0.2">
      <c r="C43" s="9"/>
      <c r="D43" s="149"/>
      <c r="E43" s="149"/>
      <c r="F43" s="149"/>
      <c r="G43" s="149"/>
      <c r="H43" s="149"/>
      <c r="I43" s="149"/>
      <c r="J43" s="149"/>
      <c r="K43" s="149"/>
      <c r="L43" s="9"/>
      <c r="M43" s="185"/>
      <c r="N43" s="185"/>
      <c r="O43" s="185"/>
      <c r="P43" s="185"/>
      <c r="Q43" s="185"/>
      <c r="R43" s="185"/>
      <c r="S43" s="185"/>
      <c r="T43" s="185"/>
      <c r="U43" s="185"/>
      <c r="V43" s="62"/>
    </row>
    <row r="44" spans="1:79" ht="46.5" customHeight="1" x14ac:dyDescent="0.2">
      <c r="B44" s="65"/>
      <c r="C44" s="186"/>
      <c r="D44" s="186"/>
      <c r="E44" s="186"/>
      <c r="F44" s="186"/>
      <c r="G44" s="186"/>
      <c r="H44" s="186"/>
      <c r="I44" s="186"/>
      <c r="J44" s="186"/>
      <c r="K44" s="186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</row>
    <row r="45" spans="1:79" s="38" customFormat="1" ht="4.5" customHeight="1" x14ac:dyDescent="0.2">
      <c r="A45" s="36"/>
      <c r="B45" s="37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65"/>
      <c r="W45" s="12"/>
      <c r="X45" s="12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</row>
    <row r="46" spans="1:79" ht="9.9499999999999993" customHeight="1" x14ac:dyDescent="0.2">
      <c r="B46" s="65"/>
      <c r="C46" s="172" t="s">
        <v>10</v>
      </c>
      <c r="D46" s="172"/>
      <c r="E46" s="172"/>
      <c r="F46" s="172" t="str">
        <f>te!A12</f>
        <v>Indici di mercato per immobili di reddito</v>
      </c>
      <c r="G46" s="172"/>
      <c r="H46" s="172"/>
      <c r="I46" s="118"/>
      <c r="J46" s="118"/>
      <c r="K46" s="118"/>
      <c r="L46" s="65"/>
      <c r="M46" s="65"/>
      <c r="N46" s="65"/>
      <c r="O46" s="65"/>
      <c r="P46" s="65"/>
      <c r="Q46" s="65"/>
      <c r="R46" s="65"/>
      <c r="S46" s="65"/>
      <c r="T46" s="187" t="str">
        <f>hi!$G$5</f>
        <v>1° trimestre 2023</v>
      </c>
      <c r="U46" s="187"/>
      <c r="V46" s="123"/>
    </row>
    <row r="47" spans="1:79" ht="9.9499999999999993" customHeight="1" x14ac:dyDescent="0.2">
      <c r="B47" s="65"/>
      <c r="C47" s="172" t="s">
        <v>0</v>
      </c>
      <c r="D47" s="172"/>
      <c r="E47" s="172"/>
      <c r="F47" s="118"/>
      <c r="G47" s="118"/>
      <c r="H47" s="118"/>
      <c r="I47" s="118"/>
      <c r="J47" s="118"/>
      <c r="K47" s="118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</row>
    <row r="48" spans="1:79" ht="8.1" customHeight="1" x14ac:dyDescent="0.2">
      <c r="B48" s="65"/>
      <c r="C48" s="118"/>
      <c r="D48" s="118"/>
      <c r="E48" s="118"/>
      <c r="F48" s="118"/>
      <c r="G48" s="118"/>
      <c r="H48" s="118"/>
      <c r="I48" s="118"/>
      <c r="J48" s="118"/>
      <c r="K48" s="118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</row>
    <row r="49" spans="1:104" ht="10.5" customHeight="1" x14ac:dyDescent="0.2"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</row>
    <row r="50" spans="1:104" s="4" customFormat="1" ht="5.45" customHeight="1" x14ac:dyDescent="0.25">
      <c r="A50" s="64"/>
      <c r="B50" s="72"/>
      <c r="C50" s="73"/>
      <c r="D50" s="73"/>
      <c r="E50" s="73"/>
      <c r="F50" s="73"/>
      <c r="G50" s="73"/>
      <c r="H50" s="73"/>
      <c r="I50" s="73"/>
      <c r="J50" s="73"/>
      <c r="K50" s="73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64"/>
      <c r="X50" s="12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</row>
    <row r="51" spans="1:104" s="3" customFormat="1" ht="5.45" customHeight="1" x14ac:dyDescent="0.2">
      <c r="A51" s="63"/>
      <c r="B51" s="72"/>
      <c r="C51" s="75"/>
      <c r="D51" s="75"/>
      <c r="E51" s="76"/>
      <c r="F51" s="75"/>
      <c r="G51" s="76"/>
      <c r="H51" s="75"/>
      <c r="I51" s="76"/>
      <c r="J51" s="77"/>
      <c r="K51" s="77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63"/>
      <c r="X51" s="12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</row>
    <row r="52" spans="1:104" ht="3" customHeight="1" x14ac:dyDescent="0.2">
      <c r="B52" s="65"/>
      <c r="C52" s="76"/>
      <c r="D52" s="68"/>
      <c r="E52" s="140" t="str">
        <f>VLOOKUP(hi!$C$33,hi!$A$34:$O$38,hi!$L$39,FALSE)</f>
        <v>Reddito netto</v>
      </c>
      <c r="F52" s="141"/>
      <c r="G52" s="140" t="str">
        <f>VLOOKUP(hi!$C$33,hi!$A$34:$O$38,hi!$M$39,FALSE)</f>
        <v>Valore di mercato</v>
      </c>
      <c r="H52" s="141"/>
      <c r="I52" s="140" t="str">
        <f>VLOOKUP(hi!$C$33,hi!$A$34:$O$38,13,FALSE)</f>
        <v>Valore di mercato</v>
      </c>
      <c r="J52" s="77"/>
      <c r="K52" s="77">
        <f>VLOOKUP(hi!$C$33,hi!$A$34:$O$38,14,FALSE)</f>
        <v>0</v>
      </c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</row>
    <row r="53" spans="1:104" ht="3" customHeight="1" x14ac:dyDescent="0.2">
      <c r="B53" s="65"/>
      <c r="C53" s="122"/>
      <c r="D53" s="122"/>
      <c r="E53" s="122" t="str">
        <f>VLOOKUP(hi!$C$33,hi!$A$34:$K$38,hi!$H$39,FALSE)</f>
        <v>gem_nemiet</v>
      </c>
      <c r="F53" s="122"/>
      <c r="G53" s="122" t="str">
        <f>VLOOKUP(hi!$C$33,hi!$A$34:$K$38,hi!$I$39,FALSE)</f>
        <v>gem_mw</v>
      </c>
      <c r="H53" s="122"/>
      <c r="I53" s="122" t="str">
        <f>VLOOKUP(hi!$C$33,hi!$A$34:$K$38,9,FALSE)</f>
        <v>gem_mw</v>
      </c>
      <c r="J53" s="77"/>
      <c r="K53" s="122">
        <f>VLOOKUP(hi!$C$33,hi!$A$34:$K$38,10,FALSE)</f>
        <v>0</v>
      </c>
      <c r="L53" s="122"/>
      <c r="M53" s="122"/>
      <c r="N53" s="122"/>
      <c r="O53" s="122"/>
      <c r="P53" s="122"/>
      <c r="Q53" s="122" t="str">
        <f>hi!H37</f>
        <v>gem_nemiet_CFR</v>
      </c>
      <c r="R53" s="122"/>
      <c r="S53" s="122" t="str">
        <f>hi!H38</f>
        <v>gem_mw_WAR</v>
      </c>
      <c r="T53" s="122"/>
      <c r="U53" s="122"/>
      <c r="V53" s="65"/>
    </row>
    <row r="54" spans="1:104" ht="22.5" customHeight="1" x14ac:dyDescent="0.2">
      <c r="B54" s="11"/>
      <c r="C54" s="66" t="str">
        <f>te!A67</f>
        <v>Indici Svizzera (1. trimestre 2010 = 100, trimestrale)</v>
      </c>
      <c r="D54" s="66"/>
      <c r="E54" s="66"/>
      <c r="F54" s="66"/>
      <c r="G54" s="66"/>
      <c r="H54" s="66"/>
      <c r="I54" s="66"/>
      <c r="J54" s="81"/>
      <c r="K54" s="66" t="str">
        <f>CONCATENATE(te!A78," "&amp;te!A57&amp;" ",te!A66)</f>
        <v>Rendimenti e  Indici Svizzera (media annuale 2000 = 100)</v>
      </c>
      <c r="L54" s="66"/>
      <c r="N54" s="66"/>
      <c r="O54" s="66"/>
      <c r="P54" s="66"/>
      <c r="Q54" s="66"/>
      <c r="R54" s="66"/>
      <c r="S54" s="66"/>
      <c r="T54" s="66"/>
      <c r="U54" s="66"/>
      <c r="V54" s="10"/>
    </row>
    <row r="55" spans="1:104" ht="15" customHeight="1" x14ac:dyDescent="0.2">
      <c r="B55" s="11"/>
      <c r="C55" s="82" t="str">
        <f>VLOOKUP(hi!C33,hi!A34:B38,2,FALSE)</f>
        <v>Immobili ad uso misto</v>
      </c>
      <c r="D55" s="82"/>
      <c r="E55" s="82"/>
      <c r="F55" s="82"/>
      <c r="G55" s="82"/>
      <c r="H55" s="82"/>
      <c r="I55" s="82"/>
      <c r="J55" s="81"/>
      <c r="K55" s="82" t="str">
        <f>C55</f>
        <v>Immobili ad uso misto</v>
      </c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10"/>
    </row>
    <row r="56" spans="1:104" ht="8.1" customHeight="1" x14ac:dyDescent="0.2">
      <c r="B56" s="11"/>
      <c r="C56" s="87"/>
      <c r="D56" s="87"/>
      <c r="E56" s="87"/>
      <c r="F56" s="87"/>
      <c r="G56" s="87"/>
      <c r="H56" s="87"/>
      <c r="I56" s="87"/>
      <c r="J56" s="87"/>
      <c r="K56" s="87"/>
      <c r="L56" s="66"/>
      <c r="M56" s="87"/>
      <c r="N56" s="87"/>
      <c r="O56" s="87"/>
      <c r="P56" s="87"/>
      <c r="Q56" s="168" t="str">
        <f>te!$A$75</f>
        <v>Rendimento da cash-flow</v>
      </c>
      <c r="R56" s="168"/>
      <c r="S56" s="168" t="str">
        <f>te!$A$76</f>
        <v>Rendimento da variazione di valore</v>
      </c>
      <c r="T56" s="87"/>
      <c r="U56" s="87"/>
      <c r="V56" s="10"/>
    </row>
    <row r="57" spans="1:104" s="83" customFormat="1" ht="15" customHeight="1" x14ac:dyDescent="0.2">
      <c r="A57" s="78"/>
      <c r="B57" s="84"/>
      <c r="C57" s="82"/>
      <c r="D57" s="182" t="str">
        <f>VLOOKUP(hi!$C$33,hi!$A$34:$S$38,hi!$L$39,FALSE)</f>
        <v>Reddito netto</v>
      </c>
      <c r="E57" s="182"/>
      <c r="F57" s="182" t="str">
        <f>VLOOKUP(hi!$C$33,hi!$A$34:$S$38,hi!$M$39,FALSE)</f>
        <v>Valore di mercato</v>
      </c>
      <c r="G57" s="182"/>
      <c r="H57" s="182"/>
      <c r="I57" s="182"/>
      <c r="J57" s="79"/>
      <c r="K57" s="106"/>
      <c r="L57" s="182" t="str">
        <f>D57</f>
        <v>Reddito netto</v>
      </c>
      <c r="M57" s="182"/>
      <c r="N57" s="182" t="str">
        <f>F57</f>
        <v>Valore di mercato</v>
      </c>
      <c r="O57" s="182"/>
      <c r="P57" s="182" t="str">
        <f>te!A83</f>
        <v>da cash-flow</v>
      </c>
      <c r="Q57" s="182"/>
      <c r="R57" s="182" t="str">
        <f>te!A84</f>
        <v>da variazione di valore</v>
      </c>
      <c r="S57" s="182"/>
      <c r="T57" s="182" t="str">
        <f>te!A77</f>
        <v>Rendimento totale</v>
      </c>
      <c r="U57" s="182"/>
      <c r="V57" s="79"/>
      <c r="W57" s="78"/>
      <c r="X57" s="12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</row>
    <row r="58" spans="1:104" s="83" customFormat="1" ht="15" customHeight="1" x14ac:dyDescent="0.2">
      <c r="A58" s="78"/>
      <c r="B58" s="84">
        <v>5</v>
      </c>
      <c r="C58" s="100" t="s">
        <v>17</v>
      </c>
      <c r="D58" s="101"/>
      <c r="E58" s="97">
        <f>VLOOKUP(CONCATENATE(E$53,"_Qu_","CH"),fpre_reg_dat!$A$2:$BK$144,CH!$B58,0)</f>
        <v>100</v>
      </c>
      <c r="F58" s="102"/>
      <c r="G58" s="102">
        <f>VLOOKUP(CONCATENATE(G$53,"_Qu_","CH"),fpre_reg_dat!$A$2:$BK$144,CH!$B58,0)</f>
        <v>100</v>
      </c>
      <c r="H58" s="102"/>
      <c r="I58" s="102"/>
      <c r="J58" s="84">
        <v>5</v>
      </c>
      <c r="K58" s="103">
        <v>2000</v>
      </c>
      <c r="L58" s="104"/>
      <c r="M58" s="95">
        <f>VLOOKUP(CONCATENATE(E$53,"_Ja_","CH"),fpre_reg_dat!$A$2:$BK$144,CH!$J58,0)</f>
        <v>100</v>
      </c>
      <c r="N58" s="105"/>
      <c r="O58" s="105">
        <f>VLOOKUP(CONCATENATE(G$53,"_Ja_","CH"),fpre_reg_dat!$A$2:$BK$144,CH!$J58,0)</f>
        <v>100</v>
      </c>
      <c r="P58" s="105"/>
      <c r="Q58" s="96" t="str">
        <f>VLOOKUP(CONCATENATE(Q$53,"_JA_","CH"),fpre_reg_dat!$A$2:$BK$144,CH!$J58,0)</f>
        <v>-</v>
      </c>
      <c r="R58" s="105"/>
      <c r="S58" s="96" t="str">
        <f>VLOOKUP(CONCATENATE(S$53,"_JA_","CH"),fpre_reg_dat!$A$2:$BK$144,CH!$J58,0)</f>
        <v>-</v>
      </c>
      <c r="T58" s="105"/>
      <c r="U58" s="96" t="s">
        <v>3832</v>
      </c>
      <c r="V58" s="79"/>
      <c r="W58" s="78"/>
      <c r="X58" s="12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  <c r="BO58" s="79"/>
      <c r="BP58" s="79"/>
      <c r="BQ58" s="79"/>
      <c r="BR58" s="79"/>
      <c r="BS58" s="79"/>
      <c r="BT58" s="79"/>
      <c r="BU58" s="79"/>
      <c r="BV58" s="79"/>
      <c r="BW58" s="79"/>
      <c r="BX58" s="79"/>
      <c r="BY58" s="79"/>
      <c r="BZ58" s="79"/>
      <c r="CA58" s="79"/>
      <c r="CB58" s="79"/>
      <c r="CC58" s="79"/>
      <c r="CD58" s="79"/>
      <c r="CE58" s="79"/>
      <c r="CF58" s="79"/>
      <c r="CG58" s="79"/>
      <c r="CH58" s="79"/>
      <c r="CI58" s="79"/>
      <c r="CJ58" s="79"/>
      <c r="CK58" s="79"/>
      <c r="CL58" s="79"/>
      <c r="CM58" s="79"/>
      <c r="CN58" s="79"/>
      <c r="CO58" s="79"/>
      <c r="CP58" s="79"/>
      <c r="CQ58" s="79"/>
      <c r="CR58" s="79"/>
      <c r="CS58" s="79"/>
      <c r="CT58" s="79"/>
      <c r="CU58" s="79"/>
      <c r="CV58" s="79"/>
      <c r="CW58" s="79"/>
      <c r="CX58" s="79"/>
      <c r="CY58" s="79"/>
      <c r="CZ58" s="79"/>
    </row>
    <row r="59" spans="1:104" s="83" customFormat="1" ht="15" customHeight="1" x14ac:dyDescent="0.2">
      <c r="A59" s="78"/>
      <c r="B59" s="85">
        <f>+B58+1</f>
        <v>6</v>
      </c>
      <c r="C59" s="100" t="s">
        <v>18</v>
      </c>
      <c r="D59" s="101"/>
      <c r="E59" s="97">
        <f>VLOOKUP(CONCATENATE(E$53,"_Qu_","CH"),fpre_reg_dat!$A$2:$BK$144,CH!$B59,0)</f>
        <v>101.53657743411</v>
      </c>
      <c r="F59" s="102"/>
      <c r="G59" s="102">
        <f>VLOOKUP(CONCATENATE(G$53,"_Qu_","CH"),fpre_reg_dat!$A$2:$BK$144,CH!$B59,0)</f>
        <v>101.52863559247164</v>
      </c>
      <c r="H59" s="102"/>
      <c r="I59" s="102"/>
      <c r="J59" s="84">
        <f t="shared" ref="J59:J72" si="1">+J58+1</f>
        <v>6</v>
      </c>
      <c r="K59" s="100">
        <f t="shared" ref="K59:K72" si="2">+K58+1</f>
        <v>2001</v>
      </c>
      <c r="L59" s="101"/>
      <c r="M59" s="97">
        <f>VLOOKUP(CONCATENATE(E$53,"_Ja_","CH"),fpre_reg_dat!$A$2:$BK$144,CH!$J59,0)</f>
        <v>104.46972560459386</v>
      </c>
      <c r="N59" s="102"/>
      <c r="O59" s="102">
        <f>VLOOKUP(CONCATENATE(G$53,"_Ja_","CH"),fpre_reg_dat!$A$2:$BK$144,CH!$J59,0)</f>
        <v>109.79273646978187</v>
      </c>
      <c r="P59" s="102"/>
      <c r="Q59" s="135">
        <f>VLOOKUP(CONCATENATE(Q$53,"_JA_","CH"),fpre_reg_dat!$A$2:$BK$144,CH!$J59,0)</f>
        <v>5.4229378938938956E-2</v>
      </c>
      <c r="R59" s="102"/>
      <c r="S59" s="135">
        <f>VLOOKUP(CONCATENATE(S$53,"_JA_","CH"),fpre_reg_dat!$A$2:$BK$144,CH!$J59,0)</f>
        <v>9.7927364697818625E-2</v>
      </c>
      <c r="T59" s="102"/>
      <c r="U59" s="135">
        <f>S59+Q59</f>
        <v>0.15215674363675757</v>
      </c>
      <c r="V59" s="79"/>
      <c r="W59" s="78"/>
      <c r="X59" s="12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</row>
    <row r="60" spans="1:104" s="83" customFormat="1" ht="15" customHeight="1" x14ac:dyDescent="0.2">
      <c r="A60" s="78"/>
      <c r="B60" s="85">
        <f t="shared" ref="B60:B110" si="3">+B59+1</f>
        <v>7</v>
      </c>
      <c r="C60" s="100" t="s">
        <v>19</v>
      </c>
      <c r="D60" s="101"/>
      <c r="E60" s="97">
        <f>VLOOKUP(CONCATENATE(E$53,"_Qu_","CH"),fpre_reg_dat!$A$2:$BK$144,CH!$B60,0)</f>
        <v>100.47151242540353</v>
      </c>
      <c r="F60" s="102"/>
      <c r="G60" s="102">
        <f>VLOOKUP(CONCATENATE(G$53,"_Qu_","CH"),fpre_reg_dat!$A$2:$BK$144,CH!$B60,0)</f>
        <v>100.48903778644852</v>
      </c>
      <c r="H60" s="102"/>
      <c r="I60" s="102"/>
      <c r="J60" s="84">
        <f t="shared" si="1"/>
        <v>7</v>
      </c>
      <c r="K60" s="100">
        <f t="shared" si="2"/>
        <v>2002</v>
      </c>
      <c r="L60" s="101"/>
      <c r="M60" s="97">
        <f>VLOOKUP(CONCATENATE(E$53,"_Ja_","CH"),fpre_reg_dat!$A$2:$BK$144,CH!$J60,0)</f>
        <v>106.97575279091853</v>
      </c>
      <c r="N60" s="102"/>
      <c r="O60" s="102">
        <f>VLOOKUP(CONCATENATE(G$53,"_Ja_","CH"),fpre_reg_dat!$A$2:$BK$144,CH!$J60,0)</f>
        <v>110.63646046811932</v>
      </c>
      <c r="P60" s="102"/>
      <c r="Q60" s="135">
        <f>VLOOKUP(CONCATENATE(Q$53,"_JA_","CH"),fpre_reg_dat!$A$2:$BK$144,CH!$J60,0)</f>
        <v>5.0671867532190204E-2</v>
      </c>
      <c r="R60" s="102"/>
      <c r="S60" s="135">
        <f>VLOOKUP(CONCATENATE(S$53,"_JA_","CH"),fpre_reg_dat!$A$2:$BK$144,CH!$J60,0)</f>
        <v>7.6846977811659833E-3</v>
      </c>
      <c r="T60" s="102"/>
      <c r="U60" s="135">
        <f t="shared" ref="U60:U77" si="4">S60+Q60</f>
        <v>5.8356565313356187E-2</v>
      </c>
      <c r="V60" s="79"/>
      <c r="W60" s="78"/>
      <c r="X60" s="12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  <c r="BK60" s="79"/>
      <c r="BL60" s="79"/>
      <c r="BM60" s="79"/>
      <c r="BN60" s="79"/>
      <c r="BO60" s="79"/>
      <c r="BP60" s="79"/>
      <c r="BQ60" s="79"/>
      <c r="BR60" s="79"/>
      <c r="BS60" s="79"/>
      <c r="BT60" s="79"/>
      <c r="BU60" s="79"/>
      <c r="BV60" s="79"/>
      <c r="BW60" s="79"/>
      <c r="BX60" s="79"/>
      <c r="BY60" s="79"/>
      <c r="BZ60" s="79"/>
      <c r="CA60" s="79"/>
      <c r="CB60" s="79"/>
      <c r="CC60" s="79"/>
      <c r="CD60" s="79"/>
      <c r="CE60" s="79"/>
      <c r="CF60" s="79"/>
      <c r="CG60" s="79"/>
      <c r="CH60" s="79"/>
      <c r="CI60" s="79"/>
      <c r="CJ60" s="79"/>
      <c r="CK60" s="79"/>
      <c r="CL60" s="79"/>
      <c r="CM60" s="79"/>
      <c r="CN60" s="79"/>
      <c r="CO60" s="79"/>
      <c r="CP60" s="79"/>
      <c r="CQ60" s="79"/>
      <c r="CR60" s="79"/>
      <c r="CS60" s="79"/>
      <c r="CT60" s="79"/>
      <c r="CU60" s="79"/>
      <c r="CV60" s="79"/>
      <c r="CW60" s="79"/>
      <c r="CX60" s="79"/>
      <c r="CY60" s="79"/>
      <c r="CZ60" s="79"/>
    </row>
    <row r="61" spans="1:104" s="83" customFormat="1" ht="15" customHeight="1" x14ac:dyDescent="0.2">
      <c r="A61" s="78"/>
      <c r="B61" s="85">
        <f t="shared" si="3"/>
        <v>8</v>
      </c>
      <c r="C61" s="100" t="s">
        <v>20</v>
      </c>
      <c r="D61" s="101"/>
      <c r="E61" s="97">
        <f>VLOOKUP(CONCATENATE(E$53,"_Qu_","CH"),fpre_reg_dat!$A$2:$BK$144,CH!$B61,0)</f>
        <v>98.135363906570319</v>
      </c>
      <c r="F61" s="102"/>
      <c r="G61" s="102">
        <f>VLOOKUP(CONCATENATE(G$53,"_Qu_","CH"),fpre_reg_dat!$A$2:$BK$144,CH!$B61,0)</f>
        <v>98.19184315298115</v>
      </c>
      <c r="H61" s="102"/>
      <c r="I61" s="102"/>
      <c r="J61" s="84">
        <f t="shared" si="1"/>
        <v>8</v>
      </c>
      <c r="K61" s="100">
        <f t="shared" si="2"/>
        <v>2003</v>
      </c>
      <c r="L61" s="101"/>
      <c r="M61" s="97">
        <f>VLOOKUP(CONCATENATE(E$53,"_Ja_","CH"),fpre_reg_dat!$A$2:$BK$144,CH!$J61,0)</f>
        <v>107.04166793061854</v>
      </c>
      <c r="N61" s="102"/>
      <c r="O61" s="102">
        <f>VLOOKUP(CONCATENATE(G$53,"_Ja_","CH"),fpre_reg_dat!$A$2:$BK$144,CH!$J61,0)</f>
        <v>112.10907750019524</v>
      </c>
      <c r="P61" s="102"/>
      <c r="Q61" s="135">
        <f>VLOOKUP(CONCATENATE(Q$53,"_JA_","CH"),fpre_reg_dat!$A$2:$BK$144,CH!$J61,0)</f>
        <v>5.0377013963005646E-2</v>
      </c>
      <c r="R61" s="102"/>
      <c r="S61" s="135">
        <f>VLOOKUP(CONCATENATE(S$53,"_JA_","CH"),fpre_reg_dat!$A$2:$BK$144,CH!$J61,0)</f>
        <v>1.3310413455429203E-2</v>
      </c>
      <c r="T61" s="102"/>
      <c r="U61" s="135">
        <f t="shared" si="4"/>
        <v>6.3687427418434847E-2</v>
      </c>
      <c r="V61" s="79"/>
      <c r="W61" s="78"/>
      <c r="X61" s="12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79"/>
      <c r="BK61" s="79"/>
      <c r="BL61" s="79"/>
      <c r="BM61" s="79"/>
      <c r="BN61" s="79"/>
      <c r="BO61" s="79"/>
      <c r="BP61" s="79"/>
      <c r="BQ61" s="79"/>
      <c r="BR61" s="79"/>
      <c r="BS61" s="79"/>
      <c r="BT61" s="79"/>
      <c r="BU61" s="79"/>
      <c r="BV61" s="79"/>
      <c r="BW61" s="79"/>
      <c r="BX61" s="79"/>
      <c r="BY61" s="79"/>
      <c r="BZ61" s="79"/>
      <c r="CA61" s="79"/>
      <c r="CB61" s="79"/>
      <c r="CC61" s="79"/>
      <c r="CD61" s="79"/>
      <c r="CE61" s="79"/>
      <c r="CF61" s="79"/>
      <c r="CG61" s="79"/>
      <c r="CH61" s="79"/>
      <c r="CI61" s="79"/>
      <c r="CJ61" s="79"/>
      <c r="CK61" s="79"/>
      <c r="CL61" s="79"/>
      <c r="CM61" s="79"/>
      <c r="CN61" s="79"/>
      <c r="CO61" s="79"/>
      <c r="CP61" s="79"/>
      <c r="CQ61" s="79"/>
      <c r="CR61" s="79"/>
      <c r="CS61" s="79"/>
      <c r="CT61" s="79"/>
      <c r="CU61" s="79"/>
      <c r="CV61" s="79"/>
      <c r="CW61" s="79"/>
      <c r="CX61" s="79"/>
      <c r="CY61" s="79"/>
      <c r="CZ61" s="79"/>
    </row>
    <row r="62" spans="1:104" s="83" customFormat="1" ht="15" customHeight="1" x14ac:dyDescent="0.2">
      <c r="A62" s="78"/>
      <c r="B62" s="85">
        <f t="shared" si="3"/>
        <v>9</v>
      </c>
      <c r="C62" s="100" t="s">
        <v>23</v>
      </c>
      <c r="D62" s="101"/>
      <c r="E62" s="97">
        <f>VLOOKUP(CONCATENATE(E$53,"_Qu_","CH"),fpre_reg_dat!$A$2:$BK$144,CH!$B62,0)</f>
        <v>100.4294178361217</v>
      </c>
      <c r="F62" s="102"/>
      <c r="G62" s="102">
        <f>VLOOKUP(CONCATENATE(G$53,"_Qu_","CH"),fpre_reg_dat!$A$2:$BK$144,CH!$B62,0)</f>
        <v>101.92921073882195</v>
      </c>
      <c r="H62" s="102"/>
      <c r="I62" s="102"/>
      <c r="J62" s="84">
        <f t="shared" si="1"/>
        <v>9</v>
      </c>
      <c r="K62" s="100">
        <f t="shared" si="2"/>
        <v>2004</v>
      </c>
      <c r="L62" s="101"/>
      <c r="M62" s="97">
        <f>VLOOKUP(CONCATENATE(E$53,"_Ja_","CH"),fpre_reg_dat!$A$2:$BK$144,CH!$J62,0)</f>
        <v>107.426358884598</v>
      </c>
      <c r="N62" s="102"/>
      <c r="O62" s="102">
        <f>VLOOKUP(CONCATENATE(G$53,"_Ja_","CH"),fpre_reg_dat!$A$2:$BK$144,CH!$J62,0)</f>
        <v>117.98019674123833</v>
      </c>
      <c r="P62" s="102"/>
      <c r="Q62" s="135">
        <f>VLOOKUP(CONCATENATE(Q$53,"_JA_","CH"),fpre_reg_dat!$A$2:$BK$144,CH!$J62,0)</f>
        <v>4.9870438442699713E-2</v>
      </c>
      <c r="R62" s="102"/>
      <c r="S62" s="135">
        <f>VLOOKUP(CONCATENATE(S$53,"_JA_","CH"),fpre_reg_dat!$A$2:$BK$144,CH!$J62,0)</f>
        <v>5.2369704326867474E-2</v>
      </c>
      <c r="T62" s="102"/>
      <c r="U62" s="135">
        <f t="shared" si="4"/>
        <v>0.10224014276956719</v>
      </c>
      <c r="V62" s="79"/>
      <c r="W62" s="78"/>
      <c r="X62" s="12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79"/>
      <c r="BK62" s="79"/>
      <c r="BL62" s="79"/>
      <c r="BM62" s="79"/>
      <c r="BN62" s="79"/>
      <c r="BO62" s="79"/>
      <c r="BP62" s="79"/>
      <c r="BQ62" s="79"/>
      <c r="BR62" s="79"/>
      <c r="BS62" s="79"/>
      <c r="BT62" s="79"/>
      <c r="BU62" s="79"/>
      <c r="BV62" s="79"/>
      <c r="BW62" s="79"/>
      <c r="BX62" s="79"/>
      <c r="BY62" s="79"/>
      <c r="BZ62" s="79"/>
      <c r="CA62" s="79"/>
      <c r="CB62" s="79"/>
      <c r="CC62" s="79"/>
      <c r="CD62" s="79"/>
      <c r="CE62" s="79"/>
      <c r="CF62" s="79"/>
      <c r="CG62" s="79"/>
      <c r="CH62" s="79"/>
      <c r="CI62" s="79"/>
      <c r="CJ62" s="79"/>
      <c r="CK62" s="79"/>
      <c r="CL62" s="79"/>
      <c r="CM62" s="79"/>
      <c r="CN62" s="79"/>
      <c r="CO62" s="79"/>
      <c r="CP62" s="79"/>
      <c r="CQ62" s="79"/>
      <c r="CR62" s="79"/>
      <c r="CS62" s="79"/>
      <c r="CT62" s="79"/>
      <c r="CU62" s="79"/>
      <c r="CV62" s="79"/>
      <c r="CW62" s="79"/>
      <c r="CX62" s="79"/>
      <c r="CY62" s="79"/>
      <c r="CZ62" s="79"/>
    </row>
    <row r="63" spans="1:104" s="83" customFormat="1" ht="15" customHeight="1" x14ac:dyDescent="0.2">
      <c r="A63" s="78"/>
      <c r="B63" s="85">
        <f t="shared" si="3"/>
        <v>10</v>
      </c>
      <c r="C63" s="100" t="s">
        <v>152</v>
      </c>
      <c r="D63" s="101"/>
      <c r="E63" s="97">
        <f>VLOOKUP(CONCATENATE(E$53,"_Qu_","CH"),fpre_reg_dat!$A$2:$BK$144,CH!$B63,0)</f>
        <v>99.617908325311745</v>
      </c>
      <c r="F63" s="102"/>
      <c r="G63" s="102">
        <f>VLOOKUP(CONCATENATE(G$53,"_Qu_","CH"),fpre_reg_dat!$A$2:$BK$144,CH!$B63,0)</f>
        <v>101.10614472713121</v>
      </c>
      <c r="H63" s="102"/>
      <c r="I63" s="102"/>
      <c r="J63" s="84">
        <f t="shared" si="1"/>
        <v>10</v>
      </c>
      <c r="K63" s="100">
        <f t="shared" si="2"/>
        <v>2005</v>
      </c>
      <c r="L63" s="101"/>
      <c r="M63" s="97">
        <f>VLOOKUP(CONCATENATE(E$53,"_Ja_","CH"),fpre_reg_dat!$A$2:$BK$144,CH!$J63,0)</f>
        <v>109.00206707316859</v>
      </c>
      <c r="N63" s="102"/>
      <c r="O63" s="102">
        <f>VLOOKUP(CONCATENATE(G$53,"_Ja_","CH"),fpre_reg_dat!$A$2:$BK$144,CH!$J63,0)</f>
        <v>133.56477192933772</v>
      </c>
      <c r="P63" s="102"/>
      <c r="Q63" s="135">
        <f>VLOOKUP(CONCATENATE(Q$53,"_JA_","CH"),fpre_reg_dat!$A$2:$BK$144,CH!$J63,0)</f>
        <v>4.805431625224707E-2</v>
      </c>
      <c r="R63" s="102"/>
      <c r="S63" s="135">
        <f>VLOOKUP(CONCATENATE(S$53,"_JA_","CH"),fpre_reg_dat!$A$2:$BK$144,CH!$J63,0)</f>
        <v>0.13209483979994086</v>
      </c>
      <c r="T63" s="102"/>
      <c r="U63" s="135">
        <f t="shared" si="4"/>
        <v>0.18014915605218793</v>
      </c>
      <c r="V63" s="79"/>
      <c r="W63" s="78"/>
      <c r="X63" s="12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</row>
    <row r="64" spans="1:104" s="83" customFormat="1" ht="15" customHeight="1" x14ac:dyDescent="0.2">
      <c r="A64" s="78"/>
      <c r="B64" s="85">
        <f t="shared" si="3"/>
        <v>11</v>
      </c>
      <c r="C64" s="100" t="s">
        <v>390</v>
      </c>
      <c r="D64" s="101"/>
      <c r="E64" s="97">
        <f>VLOOKUP(CONCATENATE(E$53,"_Qu_","CH"),fpre_reg_dat!$A$2:$BK$144,CH!$B64,0)</f>
        <v>98.319416788946384</v>
      </c>
      <c r="F64" s="102"/>
      <c r="G64" s="102">
        <f>VLOOKUP(CONCATENATE(G$53,"_Qu_","CH"),fpre_reg_dat!$A$2:$BK$144,CH!$B64,0)</f>
        <v>99.775117927055831</v>
      </c>
      <c r="H64" s="102"/>
      <c r="I64" s="102"/>
      <c r="J64" s="84">
        <f t="shared" si="1"/>
        <v>11</v>
      </c>
      <c r="K64" s="100">
        <f t="shared" si="2"/>
        <v>2006</v>
      </c>
      <c r="L64" s="101"/>
      <c r="M64" s="97">
        <f>VLOOKUP(CONCATENATE(E$53,"_Ja_","CH"),fpre_reg_dat!$A$2:$BK$144,CH!$J64,0)</f>
        <v>109.68732502163419</v>
      </c>
      <c r="N64" s="102"/>
      <c r="O64" s="102">
        <f>VLOOKUP(CONCATENATE(G$53,"_Ja_","CH"),fpre_reg_dat!$A$2:$BK$144,CH!$J64,0)</f>
        <v>136.22637320076151</v>
      </c>
      <c r="P64" s="102"/>
      <c r="Q64" s="135">
        <f>VLOOKUP(CONCATENATE(Q$53,"_JA_","CH"),fpre_reg_dat!$A$2:$BK$144,CH!$J64,0)</f>
        <v>4.2782235680715645E-2</v>
      </c>
      <c r="R64" s="102"/>
      <c r="S64" s="135">
        <f>VLOOKUP(CONCATENATE(S$53,"_JA_","CH"),fpre_reg_dat!$A$2:$BK$144,CH!$J64,0)</f>
        <v>1.9927419730345664E-2</v>
      </c>
      <c r="T64" s="102"/>
      <c r="U64" s="135">
        <f t="shared" si="4"/>
        <v>6.2709655411061313E-2</v>
      </c>
      <c r="V64" s="79"/>
      <c r="W64" s="78"/>
      <c r="X64" s="12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79"/>
      <c r="BF64" s="79"/>
      <c r="BG64" s="79"/>
      <c r="BH64" s="79"/>
      <c r="BI64" s="79"/>
      <c r="BJ64" s="79"/>
      <c r="BK64" s="79"/>
      <c r="BL64" s="79"/>
      <c r="BM64" s="79"/>
      <c r="BN64" s="79"/>
      <c r="BO64" s="79"/>
      <c r="BP64" s="79"/>
      <c r="BQ64" s="79"/>
      <c r="BR64" s="79"/>
      <c r="BS64" s="79"/>
      <c r="BT64" s="79"/>
      <c r="BU64" s="79"/>
      <c r="BV64" s="79"/>
      <c r="BW64" s="79"/>
      <c r="BX64" s="79"/>
      <c r="BY64" s="79"/>
      <c r="BZ64" s="79"/>
      <c r="CA64" s="79"/>
      <c r="CB64" s="79"/>
      <c r="CC64" s="79"/>
      <c r="CD64" s="79"/>
      <c r="CE64" s="79"/>
      <c r="CF64" s="79"/>
      <c r="CG64" s="79"/>
      <c r="CH64" s="79"/>
      <c r="CI64" s="79"/>
      <c r="CJ64" s="79"/>
      <c r="CK64" s="79"/>
      <c r="CL64" s="79"/>
      <c r="CM64" s="79"/>
      <c r="CN64" s="79"/>
      <c r="CO64" s="79"/>
      <c r="CP64" s="79"/>
      <c r="CQ64" s="79"/>
      <c r="CR64" s="79"/>
      <c r="CS64" s="79"/>
      <c r="CT64" s="79"/>
      <c r="CU64" s="79"/>
      <c r="CV64" s="79"/>
      <c r="CW64" s="79"/>
      <c r="CX64" s="79"/>
      <c r="CY64" s="79"/>
      <c r="CZ64" s="79"/>
    </row>
    <row r="65" spans="1:104" s="83" customFormat="1" ht="15" customHeight="1" x14ac:dyDescent="0.2">
      <c r="A65" s="78"/>
      <c r="B65" s="85">
        <f t="shared" si="3"/>
        <v>12</v>
      </c>
      <c r="C65" s="100" t="s">
        <v>391</v>
      </c>
      <c r="D65" s="101"/>
      <c r="E65" s="97">
        <f>VLOOKUP(CONCATENATE(E$53,"_Qu_","CH"),fpre_reg_dat!$A$2:$BK$144,CH!$B65,0)</f>
        <v>103.17106716985396</v>
      </c>
      <c r="F65" s="102"/>
      <c r="G65" s="102">
        <f>VLOOKUP(CONCATENATE(G$53,"_Qu_","CH"),fpre_reg_dat!$A$2:$BK$144,CH!$B65,0)</f>
        <v>104.63079926924294</v>
      </c>
      <c r="H65" s="102"/>
      <c r="I65" s="102"/>
      <c r="J65" s="84">
        <f t="shared" si="1"/>
        <v>12</v>
      </c>
      <c r="K65" s="100">
        <f t="shared" si="2"/>
        <v>2007</v>
      </c>
      <c r="L65" s="101"/>
      <c r="M65" s="97">
        <f>VLOOKUP(CONCATENATE(E$53,"_Ja_","CH"),fpre_reg_dat!$A$2:$BK$144,CH!$J65,0)</f>
        <v>112.16093222576221</v>
      </c>
      <c r="N65" s="102"/>
      <c r="O65" s="102">
        <f>VLOOKUP(CONCATENATE(G$53,"_Ja_","CH"),fpre_reg_dat!$A$2:$BK$144,CH!$J65,0)</f>
        <v>139.40315602606438</v>
      </c>
      <c r="P65" s="102"/>
      <c r="Q65" s="135">
        <f>VLOOKUP(CONCATENATE(Q$53,"_JA_","CH"),fpre_reg_dat!$A$2:$BK$144,CH!$J65,0)</f>
        <v>4.2834196300068822E-2</v>
      </c>
      <c r="R65" s="102"/>
      <c r="S65" s="135">
        <f>VLOOKUP(CONCATENATE(S$53,"_JA_","CH"),fpre_reg_dat!$A$2:$BK$144,CH!$J65,0)</f>
        <v>2.3319881096894202E-2</v>
      </c>
      <c r="T65" s="102"/>
      <c r="U65" s="135">
        <f t="shared" si="4"/>
        <v>6.6154077396963024E-2</v>
      </c>
      <c r="V65" s="79"/>
      <c r="W65" s="78"/>
      <c r="X65" s="12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79"/>
      <c r="BO65" s="79"/>
      <c r="BP65" s="79"/>
      <c r="BQ65" s="79"/>
      <c r="BR65" s="79"/>
      <c r="BS65" s="79"/>
      <c r="BT65" s="79"/>
      <c r="BU65" s="79"/>
      <c r="BV65" s="79"/>
      <c r="BW65" s="79"/>
      <c r="BX65" s="79"/>
      <c r="BY65" s="79"/>
      <c r="BZ65" s="79"/>
      <c r="CA65" s="79"/>
      <c r="CB65" s="79"/>
      <c r="CC65" s="79"/>
      <c r="CD65" s="79"/>
      <c r="CE65" s="79"/>
      <c r="CF65" s="79"/>
      <c r="CG65" s="79"/>
      <c r="CH65" s="79"/>
      <c r="CI65" s="79"/>
      <c r="CJ65" s="79"/>
      <c r="CK65" s="79"/>
      <c r="CL65" s="79"/>
      <c r="CM65" s="79"/>
      <c r="CN65" s="79"/>
      <c r="CO65" s="79"/>
      <c r="CP65" s="79"/>
      <c r="CQ65" s="79"/>
      <c r="CR65" s="79"/>
      <c r="CS65" s="79"/>
      <c r="CT65" s="79"/>
      <c r="CU65" s="79"/>
      <c r="CV65" s="79"/>
      <c r="CW65" s="79"/>
      <c r="CX65" s="79"/>
      <c r="CY65" s="79"/>
      <c r="CZ65" s="79"/>
    </row>
    <row r="66" spans="1:104" s="83" customFormat="1" ht="15" customHeight="1" x14ac:dyDescent="0.2">
      <c r="A66" s="78"/>
      <c r="B66" s="85">
        <f t="shared" si="3"/>
        <v>13</v>
      </c>
      <c r="C66" s="100" t="s">
        <v>393</v>
      </c>
      <c r="D66" s="101"/>
      <c r="E66" s="97">
        <f>VLOOKUP(CONCATENATE(E$53,"_Qu_","CH"),fpre_reg_dat!$A$2:$BK$144,CH!$B66,0)</f>
        <v>104.97028467009173</v>
      </c>
      <c r="F66" s="102"/>
      <c r="G66" s="102">
        <f>VLOOKUP(CONCATENATE(G$53,"_Qu_","CH"),fpre_reg_dat!$A$2:$BK$144,CH!$B66,0)</f>
        <v>113.93432253137352</v>
      </c>
      <c r="H66" s="102"/>
      <c r="I66" s="102"/>
      <c r="J66" s="84">
        <f t="shared" si="1"/>
        <v>13</v>
      </c>
      <c r="K66" s="100">
        <f t="shared" si="2"/>
        <v>2008</v>
      </c>
      <c r="L66" s="101"/>
      <c r="M66" s="97">
        <f>VLOOKUP(CONCATENATE(E$53,"_Ja_","CH"),fpre_reg_dat!$A$2:$BK$144,CH!$J66,0)</f>
        <v>113.03460877203203</v>
      </c>
      <c r="N66" s="102"/>
      <c r="O66" s="102">
        <f>VLOOKUP(CONCATENATE(G$53,"_Ja_","CH"),fpre_reg_dat!$A$2:$BK$144,CH!$J66,0)</f>
        <v>140.33702770034745</v>
      </c>
      <c r="P66" s="102"/>
      <c r="Q66" s="135">
        <f>VLOOKUP(CONCATENATE(Q$53,"_JA_","CH"),fpre_reg_dat!$A$2:$BK$144,CH!$J66,0)</f>
        <v>4.2256819141974128E-2</v>
      </c>
      <c r="R66" s="102"/>
      <c r="S66" s="135">
        <f>VLOOKUP(CONCATENATE(S$53,"_JA_","CH"),fpre_reg_dat!$A$2:$BK$144,CH!$J66,0)</f>
        <v>6.6990712470557769E-3</v>
      </c>
      <c r="T66" s="102"/>
      <c r="U66" s="135">
        <f t="shared" si="4"/>
        <v>4.8955890389029907E-2</v>
      </c>
      <c r="V66" s="79"/>
      <c r="W66" s="78"/>
      <c r="X66" s="12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  <c r="CQ66" s="79"/>
      <c r="CR66" s="79"/>
      <c r="CS66" s="79"/>
      <c r="CT66" s="79"/>
      <c r="CU66" s="79"/>
      <c r="CV66" s="79"/>
      <c r="CW66" s="79"/>
      <c r="CX66" s="79"/>
      <c r="CY66" s="79"/>
      <c r="CZ66" s="79"/>
    </row>
    <row r="67" spans="1:104" s="83" customFormat="1" ht="15" customHeight="1" x14ac:dyDescent="0.2">
      <c r="A67" s="78"/>
      <c r="B67" s="85">
        <f t="shared" si="3"/>
        <v>14</v>
      </c>
      <c r="C67" s="100" t="s">
        <v>410</v>
      </c>
      <c r="D67" s="101"/>
      <c r="E67" s="97">
        <f>VLOOKUP(CONCATENATE(E$53,"_Qu_","CH"),fpre_reg_dat!$A$2:$BK$144,CH!$B67,0)</f>
        <v>104.55560823336162</v>
      </c>
      <c r="F67" s="102"/>
      <c r="G67" s="102">
        <f>VLOOKUP(CONCATENATE(G$53,"_Qu_","CH"),fpre_reg_dat!$A$2:$BK$144,CH!$B67,0)</f>
        <v>113.52652745161505</v>
      </c>
      <c r="H67" s="102"/>
      <c r="I67" s="102"/>
      <c r="J67" s="84">
        <f t="shared" si="1"/>
        <v>14</v>
      </c>
      <c r="K67" s="100">
        <f t="shared" si="2"/>
        <v>2009</v>
      </c>
      <c r="L67" s="101"/>
      <c r="M67" s="97">
        <f>VLOOKUP(CONCATENATE(E$53,"_Ja_","CH"),fpre_reg_dat!$A$2:$BK$144,CH!$J67,0)</f>
        <v>117.03825532672502</v>
      </c>
      <c r="N67" s="102"/>
      <c r="O67" s="102">
        <f>VLOOKUP(CONCATENATE(G$53,"_Ja_","CH"),fpre_reg_dat!$A$2:$BK$144,CH!$J67,0)</f>
        <v>143.1475658323449</v>
      </c>
      <c r="P67" s="102"/>
      <c r="Q67" s="135">
        <f>VLOOKUP(CONCATENATE(Q$53,"_JA_","CH"),fpre_reg_dat!$A$2:$BK$144,CH!$J67,0)</f>
        <v>4.3401890866835442E-2</v>
      </c>
      <c r="R67" s="102"/>
      <c r="S67" s="135">
        <f>VLOOKUP(CONCATENATE(S$53,"_JA_","CH"),fpre_reg_dat!$A$2:$BK$144,CH!$J67,0)</f>
        <v>2.0027060413439868E-2</v>
      </c>
      <c r="T67" s="102"/>
      <c r="U67" s="135">
        <f t="shared" si="4"/>
        <v>6.3428951280275314E-2</v>
      </c>
      <c r="V67" s="79"/>
      <c r="W67" s="78"/>
      <c r="X67" s="12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  <c r="BK67" s="79"/>
      <c r="BL67" s="79"/>
      <c r="BM67" s="79"/>
      <c r="BN67" s="79"/>
      <c r="BO67" s="79"/>
      <c r="BP67" s="79"/>
      <c r="BQ67" s="79"/>
      <c r="BR67" s="79"/>
      <c r="BS67" s="79"/>
      <c r="BT67" s="79"/>
      <c r="BU67" s="79"/>
      <c r="BV67" s="79"/>
      <c r="BW67" s="79"/>
      <c r="BX67" s="79"/>
      <c r="BY67" s="79"/>
      <c r="BZ67" s="79"/>
      <c r="CA67" s="79"/>
      <c r="CB67" s="79"/>
      <c r="CC67" s="79"/>
      <c r="CD67" s="79"/>
      <c r="CE67" s="79"/>
      <c r="CF67" s="79"/>
      <c r="CG67" s="79"/>
      <c r="CH67" s="79"/>
      <c r="CI67" s="79"/>
      <c r="CJ67" s="79"/>
      <c r="CK67" s="79"/>
      <c r="CL67" s="79"/>
      <c r="CM67" s="79"/>
      <c r="CN67" s="79"/>
      <c r="CO67" s="79"/>
      <c r="CP67" s="79"/>
      <c r="CQ67" s="79"/>
      <c r="CR67" s="79"/>
      <c r="CS67" s="79"/>
      <c r="CT67" s="79"/>
      <c r="CU67" s="79"/>
      <c r="CV67" s="79"/>
      <c r="CW67" s="79"/>
      <c r="CX67" s="79"/>
      <c r="CY67" s="79"/>
      <c r="CZ67" s="79"/>
    </row>
    <row r="68" spans="1:104" s="83" customFormat="1" ht="15" customHeight="1" x14ac:dyDescent="0.2">
      <c r="A68" s="78"/>
      <c r="B68" s="85">
        <f t="shared" si="3"/>
        <v>15</v>
      </c>
      <c r="C68" s="100" t="s">
        <v>417</v>
      </c>
      <c r="D68" s="101"/>
      <c r="E68" s="97">
        <f>VLOOKUP(CONCATENATE(E$53,"_Qu_","CH"),fpre_reg_dat!$A$2:$BK$144,CH!$B68,0)</f>
        <v>108.09154173531539</v>
      </c>
      <c r="F68" s="102"/>
      <c r="G68" s="102">
        <f>VLOOKUP(CONCATENATE(G$53,"_Qu_","CH"),fpre_reg_dat!$A$2:$BK$144,CH!$B68,0)</f>
        <v>117.40688516665899</v>
      </c>
      <c r="H68" s="102"/>
      <c r="I68" s="102"/>
      <c r="J68" s="84">
        <f t="shared" si="1"/>
        <v>15</v>
      </c>
      <c r="K68" s="100">
        <f t="shared" si="2"/>
        <v>2010</v>
      </c>
      <c r="L68" s="101"/>
      <c r="M68" s="97">
        <f>VLOOKUP(CONCATENATE(E$53,"_Ja_","CH"),fpre_reg_dat!$A$2:$BK$144,CH!$J68,0)</f>
        <v>118.10860208703497</v>
      </c>
      <c r="N68" s="102"/>
      <c r="O68" s="102">
        <f>VLOOKUP(CONCATENATE(G$53,"_Ja_","CH"),fpre_reg_dat!$A$2:$BK$144,CH!$J68,0)</f>
        <v>146.54188494190791</v>
      </c>
      <c r="P68" s="102"/>
      <c r="Q68" s="135">
        <f>VLOOKUP(CONCATENATE(Q$53,"_JA_","CH"),fpre_reg_dat!$A$2:$BK$144,CH!$J68,0)</f>
        <v>4.2962891207699389E-2</v>
      </c>
      <c r="R68" s="102"/>
      <c r="S68" s="135">
        <f>VLOOKUP(CONCATENATE(S$53,"_JA_","CH"),fpre_reg_dat!$A$2:$BK$144,CH!$J68,0)</f>
        <v>2.3712028142612196E-2</v>
      </c>
      <c r="T68" s="102"/>
      <c r="U68" s="135">
        <f t="shared" si="4"/>
        <v>6.6674919350311584E-2</v>
      </c>
      <c r="V68" s="79"/>
      <c r="W68" s="78"/>
      <c r="X68" s="12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</row>
    <row r="69" spans="1:104" s="83" customFormat="1" ht="15" customHeight="1" x14ac:dyDescent="0.2">
      <c r="A69" s="78"/>
      <c r="B69" s="85">
        <f t="shared" si="3"/>
        <v>16</v>
      </c>
      <c r="C69" s="100" t="s">
        <v>418</v>
      </c>
      <c r="D69" s="101"/>
      <c r="E69" s="97">
        <f>VLOOKUP(CONCATENATE(E$53,"_Qu_","CH"),fpre_reg_dat!$A$2:$BK$144,CH!$B69,0)</f>
        <v>107.27231819668076</v>
      </c>
      <c r="F69" s="102"/>
      <c r="G69" s="102">
        <f>VLOOKUP(CONCATENATE(G$53,"_Qu_","CH"),fpre_reg_dat!$A$2:$BK$144,CH!$B69,0)</f>
        <v>116.50715080302284</v>
      </c>
      <c r="H69" s="102"/>
      <c r="I69" s="102"/>
      <c r="J69" s="84">
        <f t="shared" si="1"/>
        <v>16</v>
      </c>
      <c r="K69" s="100">
        <f t="shared" si="2"/>
        <v>2011</v>
      </c>
      <c r="L69" s="101"/>
      <c r="M69" s="97">
        <f>VLOOKUP(CONCATENATE(E$53,"_Ja_","CH"),fpre_reg_dat!$A$2:$BK$144,CH!$J69,0)</f>
        <v>118.40380728150811</v>
      </c>
      <c r="N69" s="102"/>
      <c r="O69" s="102">
        <f>VLOOKUP(CONCATENATE(G$53,"_Ja_","CH"),fpre_reg_dat!$A$2:$BK$144,CH!$J69,0)</f>
        <v>149.06287345662855</v>
      </c>
      <c r="P69" s="102"/>
      <c r="Q69" s="135">
        <f>VLOOKUP(CONCATENATE(Q$53,"_JA_","CH"),fpre_reg_dat!$A$2:$BK$144,CH!$J69,0)</f>
        <v>4.2064222729912962E-2</v>
      </c>
      <c r="R69" s="102"/>
      <c r="S69" s="135">
        <f>VLOOKUP(CONCATENATE(S$53,"_JA_","CH"),fpre_reg_dat!$A$2:$BK$144,CH!$J69,0)</f>
        <v>1.7203194265721321E-2</v>
      </c>
      <c r="T69" s="102"/>
      <c r="U69" s="135">
        <f t="shared" si="4"/>
        <v>5.9267416995634287E-2</v>
      </c>
      <c r="V69" s="79"/>
      <c r="W69" s="78"/>
      <c r="X69" s="12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79"/>
      <c r="BO69" s="79"/>
      <c r="BP69" s="79"/>
      <c r="BQ69" s="79"/>
      <c r="BR69" s="79"/>
      <c r="BS69" s="79"/>
      <c r="BT69" s="79"/>
      <c r="BU69" s="79"/>
      <c r="BV69" s="79"/>
      <c r="BW69" s="79"/>
      <c r="BX69" s="79"/>
      <c r="BY69" s="79"/>
      <c r="BZ69" s="79"/>
      <c r="CA69" s="79"/>
      <c r="CB69" s="79"/>
      <c r="CC69" s="79"/>
      <c r="CD69" s="79"/>
      <c r="CE69" s="79"/>
      <c r="CF69" s="79"/>
      <c r="CG69" s="79"/>
      <c r="CH69" s="79"/>
      <c r="CI69" s="79"/>
      <c r="CJ69" s="79"/>
      <c r="CK69" s="79"/>
      <c r="CL69" s="79"/>
      <c r="CM69" s="79"/>
      <c r="CN69" s="79"/>
      <c r="CO69" s="79"/>
      <c r="CP69" s="79"/>
      <c r="CQ69" s="79"/>
      <c r="CR69" s="79"/>
      <c r="CS69" s="79"/>
      <c r="CT69" s="79"/>
      <c r="CU69" s="79"/>
      <c r="CV69" s="79"/>
      <c r="CW69" s="79"/>
      <c r="CX69" s="79"/>
      <c r="CY69" s="79"/>
      <c r="CZ69" s="79"/>
    </row>
    <row r="70" spans="1:104" s="83" customFormat="1" ht="15" customHeight="1" x14ac:dyDescent="0.2">
      <c r="A70" s="78"/>
      <c r="B70" s="85">
        <f t="shared" si="3"/>
        <v>17</v>
      </c>
      <c r="C70" s="100" t="s">
        <v>419</v>
      </c>
      <c r="D70" s="101"/>
      <c r="E70" s="97">
        <f>VLOOKUP(CONCATENATE(E$53,"_Qu_","CH"),fpre_reg_dat!$A$2:$BK$144,CH!$B70,0)</f>
        <v>107.98272877650811</v>
      </c>
      <c r="F70" s="102"/>
      <c r="G70" s="102">
        <f>VLOOKUP(CONCATENATE(G$53,"_Qu_","CH"),fpre_reg_dat!$A$2:$BK$144,CH!$B70,0)</f>
        <v>119.93641317031421</v>
      </c>
      <c r="H70" s="102"/>
      <c r="I70" s="102"/>
      <c r="J70" s="84">
        <f t="shared" si="1"/>
        <v>17</v>
      </c>
      <c r="K70" s="100">
        <f t="shared" si="2"/>
        <v>2012</v>
      </c>
      <c r="L70" s="101"/>
      <c r="M70" s="97">
        <f>VLOOKUP(CONCATENATE(E$53,"_Ja_","CH"),fpre_reg_dat!$A$2:$BK$144,CH!$J70,0)</f>
        <v>125.20858056218447</v>
      </c>
      <c r="N70" s="102"/>
      <c r="O70" s="102">
        <f>VLOOKUP(CONCATENATE(G$53,"_Ja_","CH"),fpre_reg_dat!$A$2:$BK$144,CH!$J70,0)</f>
        <v>168.55503893311982</v>
      </c>
      <c r="P70" s="102"/>
      <c r="Q70" s="135">
        <f>VLOOKUP(CONCATENATE(Q$53,"_JA_","CH"),fpre_reg_dat!$A$2:$BK$144,CH!$J70,0)</f>
        <v>4.3558946891245828E-2</v>
      </c>
      <c r="R70" s="102"/>
      <c r="S70" s="135">
        <f>VLOOKUP(CONCATENATE(S$53,"_JA_","CH"),fpre_reg_dat!$A$2:$BK$144,CH!$J70,0)</f>
        <v>0.13076472380067669</v>
      </c>
      <c r="T70" s="102"/>
      <c r="U70" s="135">
        <f t="shared" si="4"/>
        <v>0.17432367069192251</v>
      </c>
      <c r="V70" s="79"/>
      <c r="W70" s="78"/>
      <c r="X70" s="12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  <c r="BO70" s="79"/>
      <c r="BP70" s="79"/>
      <c r="BQ70" s="79"/>
      <c r="BR70" s="79"/>
      <c r="BS70" s="79"/>
      <c r="BT70" s="79"/>
      <c r="BU70" s="79"/>
      <c r="BV70" s="79"/>
      <c r="BW70" s="79"/>
      <c r="BX70" s="79"/>
      <c r="BY70" s="79"/>
      <c r="BZ70" s="79"/>
      <c r="CA70" s="79"/>
      <c r="CB70" s="79"/>
      <c r="CC70" s="79"/>
      <c r="CD70" s="79"/>
      <c r="CE70" s="79"/>
      <c r="CF70" s="79"/>
      <c r="CG70" s="79"/>
      <c r="CH70" s="79"/>
      <c r="CI70" s="79"/>
      <c r="CJ70" s="79"/>
      <c r="CK70" s="79"/>
      <c r="CL70" s="79"/>
      <c r="CM70" s="79"/>
      <c r="CN70" s="79"/>
      <c r="CO70" s="79"/>
      <c r="CP70" s="79"/>
      <c r="CQ70" s="79"/>
      <c r="CR70" s="79"/>
      <c r="CS70" s="79"/>
      <c r="CT70" s="79"/>
      <c r="CU70" s="79"/>
      <c r="CV70" s="79"/>
      <c r="CW70" s="79"/>
      <c r="CX70" s="79"/>
      <c r="CY70" s="79"/>
      <c r="CZ70" s="79"/>
    </row>
    <row r="71" spans="1:104" s="83" customFormat="1" ht="15" customHeight="1" x14ac:dyDescent="0.2">
      <c r="A71" s="78"/>
      <c r="B71" s="85">
        <f t="shared" si="3"/>
        <v>18</v>
      </c>
      <c r="C71" s="100" t="s">
        <v>420</v>
      </c>
      <c r="D71" s="101"/>
      <c r="E71" s="97">
        <f>VLOOKUP(CONCATENATE(E$53,"_Qu_","CH"),fpre_reg_dat!$A$2:$BK$144,CH!$B71,0)</f>
        <v>109.26208371965345</v>
      </c>
      <c r="F71" s="102"/>
      <c r="G71" s="102">
        <f>VLOOKUP(CONCATENATE(G$53,"_Qu_","CH"),fpre_reg_dat!$A$2:$BK$144,CH!$B71,0)</f>
        <v>121.3339276676585</v>
      </c>
      <c r="H71" s="102"/>
      <c r="I71" s="102"/>
      <c r="J71" s="84">
        <f t="shared" si="1"/>
        <v>18</v>
      </c>
      <c r="K71" s="100">
        <f t="shared" si="2"/>
        <v>2013</v>
      </c>
      <c r="L71" s="101"/>
      <c r="M71" s="97">
        <f>VLOOKUP(CONCATENATE(E$53,"_Ja_","CH"),fpre_reg_dat!$A$2:$BK$144,CH!$J71,0)</f>
        <v>128.12384882194056</v>
      </c>
      <c r="N71" s="102"/>
      <c r="O71" s="102">
        <f>VLOOKUP(CONCATENATE(G$53,"_Ja_","CH"),fpre_reg_dat!$A$2:$BK$144,CH!$J71,0)</f>
        <v>176.34610114002678</v>
      </c>
      <c r="P71" s="102"/>
      <c r="Q71" s="135">
        <f>VLOOKUP(CONCATENATE(Q$53,"_JA_","CH"),fpre_reg_dat!$A$2:$BK$144,CH!$J71,0)</f>
        <v>3.9446430450365208E-2</v>
      </c>
      <c r="R71" s="102"/>
      <c r="S71" s="135">
        <f>VLOOKUP(CONCATENATE(S$53,"_JA_","CH"),fpre_reg_dat!$A$2:$BK$144,CH!$J71,0)</f>
        <v>4.6222659709380359E-2</v>
      </c>
      <c r="T71" s="102"/>
      <c r="U71" s="135">
        <f t="shared" si="4"/>
        <v>8.5669090159745567E-2</v>
      </c>
      <c r="V71" s="79"/>
      <c r="W71" s="78"/>
      <c r="X71" s="12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  <c r="BO71" s="79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79"/>
      <c r="CC71" s="79"/>
      <c r="CD71" s="79"/>
      <c r="CE71" s="79"/>
      <c r="CF71" s="79"/>
      <c r="CG71" s="79"/>
      <c r="CH71" s="79"/>
      <c r="CI71" s="79"/>
      <c r="CJ71" s="79"/>
      <c r="CK71" s="79"/>
      <c r="CL71" s="79"/>
      <c r="CM71" s="79"/>
      <c r="CN71" s="79"/>
      <c r="CO71" s="79"/>
      <c r="CP71" s="79"/>
      <c r="CQ71" s="79"/>
      <c r="CR71" s="79"/>
      <c r="CS71" s="79"/>
      <c r="CT71" s="79"/>
      <c r="CU71" s="79"/>
      <c r="CV71" s="79"/>
      <c r="CW71" s="79"/>
      <c r="CX71" s="79"/>
      <c r="CY71" s="79"/>
      <c r="CZ71" s="79"/>
    </row>
    <row r="72" spans="1:104" s="83" customFormat="1" ht="15" customHeight="1" x14ac:dyDescent="0.2">
      <c r="A72" s="78"/>
      <c r="B72" s="85">
        <f t="shared" si="3"/>
        <v>19</v>
      </c>
      <c r="C72" s="100" t="s">
        <v>421</v>
      </c>
      <c r="D72" s="101"/>
      <c r="E72" s="97">
        <f>VLOOKUP(CONCATENATE(E$53,"_Qu_","CH"),fpre_reg_dat!$A$2:$BK$144,CH!$B72,0)</f>
        <v>109.16389370369322</v>
      </c>
      <c r="F72" s="102"/>
      <c r="G72" s="102">
        <f>VLOOKUP(CONCATENATE(G$53,"_Qu_","CH"),fpre_reg_dat!$A$2:$BK$144,CH!$B72,0)</f>
        <v>121.20578699029147</v>
      </c>
      <c r="H72" s="102"/>
      <c r="I72" s="102"/>
      <c r="J72" s="84">
        <f t="shared" si="1"/>
        <v>19</v>
      </c>
      <c r="K72" s="100">
        <f t="shared" si="2"/>
        <v>2014</v>
      </c>
      <c r="L72" s="101"/>
      <c r="M72" s="97">
        <f>VLOOKUP(CONCATENATE(E$53,"_Ja_","CH"),fpre_reg_dat!$A$2:$BK$144,CH!$J72,0)</f>
        <v>129.42067785908972</v>
      </c>
      <c r="N72" s="102"/>
      <c r="O72" s="102">
        <f>VLOOKUP(CONCATENATE(G$53,"_Ja_","CH"),fpre_reg_dat!$A$2:$BK$144,CH!$J72,0)</f>
        <v>178.36489323664966</v>
      </c>
      <c r="P72" s="102"/>
      <c r="Q72" s="135">
        <f>VLOOKUP(CONCATENATE(Q$53,"_JA_","CH"),fpre_reg_dat!$A$2:$BK$144,CH!$J72,0)</f>
        <v>3.8064930082593582E-2</v>
      </c>
      <c r="R72" s="102"/>
      <c r="S72" s="135">
        <f>VLOOKUP(CONCATENATE(S$53,"_JA_","CH"),fpre_reg_dat!$A$2:$BK$144,CH!$J72,0)</f>
        <v>1.1447897535425966E-2</v>
      </c>
      <c r="T72" s="102"/>
      <c r="U72" s="135">
        <f t="shared" si="4"/>
        <v>4.9512827618019548E-2</v>
      </c>
      <c r="V72" s="79"/>
      <c r="W72" s="78"/>
      <c r="X72" s="12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79"/>
      <c r="BM72" s="79"/>
      <c r="BN72" s="79"/>
      <c r="BO72" s="79"/>
      <c r="BP72" s="79"/>
      <c r="BQ72" s="79"/>
      <c r="BR72" s="79"/>
      <c r="BS72" s="79"/>
      <c r="BT72" s="79"/>
      <c r="BU72" s="79"/>
      <c r="BV72" s="79"/>
      <c r="BW72" s="79"/>
      <c r="BX72" s="79"/>
      <c r="BY72" s="79"/>
      <c r="BZ72" s="79"/>
      <c r="CA72" s="79"/>
      <c r="CB72" s="79"/>
      <c r="CC72" s="79"/>
      <c r="CD72" s="79"/>
      <c r="CE72" s="79"/>
      <c r="CF72" s="79"/>
      <c r="CG72" s="79"/>
      <c r="CH72" s="79"/>
      <c r="CI72" s="79"/>
      <c r="CJ72" s="79"/>
      <c r="CK72" s="79"/>
      <c r="CL72" s="79"/>
      <c r="CM72" s="79"/>
      <c r="CN72" s="79"/>
      <c r="CO72" s="79"/>
      <c r="CP72" s="79"/>
      <c r="CQ72" s="79"/>
      <c r="CR72" s="79"/>
      <c r="CS72" s="79"/>
      <c r="CT72" s="79"/>
      <c r="CU72" s="79"/>
      <c r="CV72" s="79"/>
      <c r="CW72" s="79"/>
      <c r="CX72" s="79"/>
      <c r="CY72" s="79"/>
      <c r="CZ72" s="79"/>
    </row>
    <row r="73" spans="1:104" s="83" customFormat="1" ht="15" customHeight="1" x14ac:dyDescent="0.2">
      <c r="A73" s="78"/>
      <c r="B73" s="85">
        <f t="shared" si="3"/>
        <v>20</v>
      </c>
      <c r="C73" s="100" t="s">
        <v>422</v>
      </c>
      <c r="D73" s="101"/>
      <c r="E73" s="97">
        <f>VLOOKUP(CONCATENATE(E$53,"_Qu_","CH"),fpre_reg_dat!$A$2:$BK$144,CH!$B73,0)</f>
        <v>108.64838641078956</v>
      </c>
      <c r="F73" s="102"/>
      <c r="G73" s="102">
        <f>VLOOKUP(CONCATENATE(G$53,"_Qu_","CH"),fpre_reg_dat!$A$2:$BK$144,CH!$B73,0)</f>
        <v>120.62168416094588</v>
      </c>
      <c r="H73" s="102"/>
      <c r="I73" s="102"/>
      <c r="J73" s="84">
        <f t="shared" ref="J73:J81" si="5">+J72+1</f>
        <v>20</v>
      </c>
      <c r="K73" s="100">
        <f t="shared" ref="K73:K80" si="6">+K72+1</f>
        <v>2015</v>
      </c>
      <c r="L73" s="101"/>
      <c r="M73" s="97">
        <f>VLOOKUP(CONCATENATE(E$53,"_Ja_","CH"),fpre_reg_dat!$A$2:$BK$144,CH!$J73,0)</f>
        <v>129.16101908087688</v>
      </c>
      <c r="N73" s="102"/>
      <c r="O73" s="102">
        <f>VLOOKUP(CONCATENATE(G$53,"_Ja_","CH"),fpre_reg_dat!$A$2:$BK$144,CH!$J73,0)</f>
        <v>183.49481772971166</v>
      </c>
      <c r="P73" s="102"/>
      <c r="Q73" s="135">
        <f>VLOOKUP(CONCATENATE(Q$53,"_JA_","CH"),fpre_reg_dat!$A$2:$BK$144,CH!$J73,0)</f>
        <v>3.7560221750572054E-2</v>
      </c>
      <c r="R73" s="102"/>
      <c r="S73" s="135">
        <f>VLOOKUP(CONCATENATE(S$53,"_JA_","CH"),fpre_reg_dat!$A$2:$BK$144,CH!$J73,0)</f>
        <v>2.8760841889753232E-2</v>
      </c>
      <c r="T73" s="102"/>
      <c r="U73" s="135">
        <f t="shared" si="4"/>
        <v>6.6321063640325278E-2</v>
      </c>
      <c r="V73" s="79"/>
      <c r="W73" s="78"/>
      <c r="X73" s="12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79"/>
      <c r="BK73" s="79"/>
      <c r="BL73" s="79"/>
      <c r="BM73" s="79"/>
      <c r="BN73" s="79"/>
      <c r="BO73" s="79"/>
      <c r="BP73" s="79"/>
      <c r="BQ73" s="79"/>
      <c r="BR73" s="79"/>
      <c r="BS73" s="79"/>
      <c r="BT73" s="79"/>
      <c r="BU73" s="79"/>
      <c r="BV73" s="79"/>
      <c r="BW73" s="79"/>
      <c r="BX73" s="79"/>
      <c r="BY73" s="79"/>
      <c r="BZ73" s="79"/>
      <c r="CA73" s="79"/>
      <c r="CB73" s="79"/>
      <c r="CC73" s="79"/>
      <c r="CD73" s="79"/>
      <c r="CE73" s="79"/>
      <c r="CF73" s="79"/>
      <c r="CG73" s="79"/>
      <c r="CH73" s="79"/>
      <c r="CI73" s="79"/>
      <c r="CJ73" s="79"/>
      <c r="CK73" s="79"/>
      <c r="CL73" s="79"/>
      <c r="CM73" s="79"/>
      <c r="CN73" s="79"/>
      <c r="CO73" s="79"/>
      <c r="CP73" s="79"/>
      <c r="CQ73" s="79"/>
      <c r="CR73" s="79"/>
      <c r="CS73" s="79"/>
      <c r="CT73" s="79"/>
      <c r="CU73" s="79"/>
      <c r="CV73" s="79"/>
      <c r="CW73" s="79"/>
      <c r="CX73" s="79"/>
      <c r="CY73" s="79"/>
      <c r="CZ73" s="79"/>
    </row>
    <row r="74" spans="1:104" s="83" customFormat="1" ht="15" customHeight="1" x14ac:dyDescent="0.2">
      <c r="A74" s="78"/>
      <c r="B74" s="85">
        <f t="shared" si="3"/>
        <v>21</v>
      </c>
      <c r="C74" s="100" t="s">
        <v>423</v>
      </c>
      <c r="D74" s="101"/>
      <c r="E74" s="97">
        <f>VLOOKUP(CONCATENATE(E$53,"_Qu_","CH"),fpre_reg_dat!$A$2:$BK$144,CH!$B74,0)</f>
        <v>109.98156853656091</v>
      </c>
      <c r="F74" s="102"/>
      <c r="G74" s="102">
        <f>VLOOKUP(CONCATENATE(G$53,"_Qu_","CH"),fpre_reg_dat!$A$2:$BK$144,CH!$B74,0)</f>
        <v>122.24231621063849</v>
      </c>
      <c r="H74" s="102"/>
      <c r="I74" s="102"/>
      <c r="J74" s="84">
        <f t="shared" si="5"/>
        <v>21</v>
      </c>
      <c r="K74" s="100">
        <f t="shared" si="6"/>
        <v>2016</v>
      </c>
      <c r="L74" s="101"/>
      <c r="M74" s="97">
        <f>VLOOKUP(CONCATENATE(E$53,"_Ja_","CH"),fpre_reg_dat!$A$2:$BK$144,CH!$J74,0)</f>
        <v>127.00177230175544</v>
      </c>
      <c r="N74" s="102"/>
      <c r="O74" s="102">
        <f>VLOOKUP(CONCATENATE(G$53,"_Ja_","CH"),fpre_reg_dat!$A$2:$BK$144,CH!$J74,0)</f>
        <v>194.51473849953388</v>
      </c>
      <c r="P74" s="102"/>
      <c r="Q74" s="135">
        <f>VLOOKUP(CONCATENATE(Q$53,"_JA_","CH"),fpre_reg_dat!$A$2:$BK$144,CH!$J74,0)</f>
        <v>3.5890060546085831E-2</v>
      </c>
      <c r="R74" s="102"/>
      <c r="S74" s="135">
        <f>VLOOKUP(CONCATENATE(S$53,"_JA_","CH"),fpre_reg_dat!$A$2:$BK$144,CH!$J74,0)</f>
        <v>6.0055760190756889E-2</v>
      </c>
      <c r="T74" s="102"/>
      <c r="U74" s="135">
        <f t="shared" si="4"/>
        <v>9.5945820736842713E-2</v>
      </c>
      <c r="V74" s="79"/>
      <c r="W74" s="78"/>
      <c r="X74" s="12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79"/>
      <c r="BK74" s="79"/>
      <c r="BL74" s="79"/>
      <c r="BM74" s="79"/>
      <c r="BN74" s="79"/>
      <c r="BO74" s="79"/>
      <c r="BP74" s="79"/>
      <c r="BQ74" s="79"/>
      <c r="BR74" s="79"/>
      <c r="BS74" s="79"/>
      <c r="BT74" s="79"/>
      <c r="BU74" s="79"/>
      <c r="BV74" s="79"/>
      <c r="BW74" s="79"/>
      <c r="BX74" s="79"/>
      <c r="BY74" s="79"/>
      <c r="BZ74" s="79"/>
      <c r="CA74" s="79"/>
      <c r="CB74" s="79"/>
      <c r="CC74" s="79"/>
      <c r="CD74" s="79"/>
      <c r="CE74" s="79"/>
      <c r="CF74" s="79"/>
      <c r="CG74" s="79"/>
      <c r="CH74" s="79"/>
      <c r="CI74" s="79"/>
      <c r="CJ74" s="79"/>
      <c r="CK74" s="79"/>
      <c r="CL74" s="79"/>
      <c r="CM74" s="79"/>
      <c r="CN74" s="79"/>
      <c r="CO74" s="79"/>
      <c r="CP74" s="79"/>
      <c r="CQ74" s="79"/>
      <c r="CR74" s="79"/>
      <c r="CS74" s="79"/>
      <c r="CT74" s="79"/>
      <c r="CU74" s="79"/>
      <c r="CV74" s="79"/>
      <c r="CW74" s="79"/>
      <c r="CX74" s="79"/>
      <c r="CY74" s="79"/>
      <c r="CZ74" s="79"/>
    </row>
    <row r="75" spans="1:104" s="83" customFormat="1" ht="15" customHeight="1" x14ac:dyDescent="0.2">
      <c r="A75" s="78"/>
      <c r="B75" s="85">
        <f t="shared" si="3"/>
        <v>22</v>
      </c>
      <c r="C75" s="100" t="s">
        <v>473</v>
      </c>
      <c r="D75" s="101"/>
      <c r="E75" s="97">
        <f>VLOOKUP(CONCATENATE(E$53,"_Qu_","CH"),fpre_reg_dat!$A$2:$BK$144,CH!$B75,0)</f>
        <v>110.01779182302295</v>
      </c>
      <c r="F75" s="102"/>
      <c r="G75" s="102">
        <f>VLOOKUP(CONCATENATE(G$53,"_Qu_","CH"),fpre_reg_dat!$A$2:$BK$144,CH!$B75,0)</f>
        <v>122.27434890676921</v>
      </c>
      <c r="H75" s="102"/>
      <c r="I75" s="102"/>
      <c r="J75" s="84">
        <f t="shared" si="5"/>
        <v>22</v>
      </c>
      <c r="K75" s="100">
        <f t="shared" si="6"/>
        <v>2017</v>
      </c>
      <c r="L75" s="101"/>
      <c r="M75" s="97">
        <f>VLOOKUP(CONCATENATE(E$53,"_Ja_","CH"),fpre_reg_dat!$A$2:$BK$144,CH!$J75,0)</f>
        <v>118.80896408006164</v>
      </c>
      <c r="N75" s="102"/>
      <c r="O75" s="102">
        <f>VLOOKUP(CONCATENATE(G$53,"_Ja_","CH"),fpre_reg_dat!$A$2:$BK$144,CH!$J75,0)</f>
        <v>184.76471109540594</v>
      </c>
      <c r="P75" s="102"/>
      <c r="Q75" s="135">
        <f>VLOOKUP(CONCATENATE(Q$53,"_JA_","CH"),fpre_reg_dat!$A$2:$BK$144,CH!$J75,0)</f>
        <v>3.1704155279308366E-2</v>
      </c>
      <c r="R75" s="102"/>
      <c r="S75" s="135">
        <f>VLOOKUP(CONCATENATE(S$53,"_JA_","CH"),fpre_reg_dat!$A$2:$BK$144,CH!$J75,0)</f>
        <v>-5.0124877319521366E-2</v>
      </c>
      <c r="T75" s="102"/>
      <c r="U75" s="135">
        <f t="shared" si="4"/>
        <v>-1.8420722040213E-2</v>
      </c>
      <c r="V75" s="79"/>
      <c r="W75" s="78"/>
      <c r="X75" s="12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79"/>
      <c r="BK75" s="79"/>
      <c r="BL75" s="79"/>
      <c r="BM75" s="79"/>
      <c r="BN75" s="79"/>
      <c r="BO75" s="79"/>
      <c r="BP75" s="79"/>
      <c r="BQ75" s="79"/>
      <c r="BR75" s="79"/>
      <c r="BS75" s="79"/>
      <c r="BT75" s="79"/>
      <c r="BU75" s="79"/>
      <c r="BV75" s="79"/>
      <c r="BW75" s="79"/>
      <c r="BX75" s="79"/>
      <c r="BY75" s="79"/>
      <c r="BZ75" s="79"/>
      <c r="CA75" s="79"/>
      <c r="CB75" s="79"/>
      <c r="CC75" s="79"/>
      <c r="CD75" s="79"/>
      <c r="CE75" s="79"/>
      <c r="CF75" s="79"/>
      <c r="CG75" s="79"/>
      <c r="CH75" s="79"/>
      <c r="CI75" s="79"/>
      <c r="CJ75" s="79"/>
      <c r="CK75" s="79"/>
      <c r="CL75" s="79"/>
      <c r="CM75" s="79"/>
      <c r="CN75" s="79"/>
      <c r="CO75" s="79"/>
      <c r="CP75" s="79"/>
      <c r="CQ75" s="79"/>
      <c r="CR75" s="79"/>
      <c r="CS75" s="79"/>
      <c r="CT75" s="79"/>
      <c r="CU75" s="79"/>
      <c r="CV75" s="79"/>
      <c r="CW75" s="79"/>
      <c r="CX75" s="79"/>
      <c r="CY75" s="79"/>
      <c r="CZ75" s="79"/>
    </row>
    <row r="76" spans="1:104" s="83" customFormat="1" ht="15" customHeight="1" x14ac:dyDescent="0.2">
      <c r="A76" s="78"/>
      <c r="B76" s="85">
        <f t="shared" si="3"/>
        <v>23</v>
      </c>
      <c r="C76" s="100" t="s">
        <v>474</v>
      </c>
      <c r="D76" s="101"/>
      <c r="E76" s="97">
        <f>VLOOKUP(CONCATENATE(E$53,"_Qu_","CH"),fpre_reg_dat!$A$2:$BK$144,CH!$B76,0)</f>
        <v>108.11592349594993</v>
      </c>
      <c r="F76" s="102"/>
      <c r="G76" s="102">
        <f>VLOOKUP(CONCATENATE(G$53,"_Qu_","CH"),fpre_reg_dat!$A$2:$BK$144,CH!$B76,0)</f>
        <v>120.22116078621244</v>
      </c>
      <c r="H76" s="102"/>
      <c r="I76" s="102"/>
      <c r="J76" s="84">
        <f t="shared" si="5"/>
        <v>23</v>
      </c>
      <c r="K76" s="100">
        <f t="shared" si="6"/>
        <v>2018</v>
      </c>
      <c r="L76" s="101"/>
      <c r="M76" s="97">
        <f>VLOOKUP(CONCATENATE(E$53,"_Ja_","CH"),fpre_reg_dat!$A$2:$BK$144,CH!$J76,0)</f>
        <v>115.10546858317909</v>
      </c>
      <c r="N76" s="102"/>
      <c r="O76" s="102">
        <f>VLOOKUP(CONCATENATE(G$53,"_Ja_","CH"),fpre_reg_dat!$A$2:$BK$144,CH!$J76,0)</f>
        <v>182.0804201055291</v>
      </c>
      <c r="P76" s="102"/>
      <c r="Q76" s="135">
        <f>VLOOKUP(CONCATENATE(Q$53,"_JA_","CH"),fpre_reg_dat!$A$2:$BK$144,CH!$J76,0)</f>
        <v>3.2362368029763368E-2</v>
      </c>
      <c r="R76" s="102"/>
      <c r="S76" s="135">
        <f>VLOOKUP(CONCATENATE(S$53,"_JA_","CH"),fpre_reg_dat!$A$2:$BK$144,CH!$J76,0)</f>
        <v>-1.452815840190818E-2</v>
      </c>
      <c r="T76" s="102"/>
      <c r="U76" s="135">
        <f t="shared" si="4"/>
        <v>1.7834209627855188E-2</v>
      </c>
      <c r="V76" s="79"/>
      <c r="W76" s="78"/>
      <c r="X76" s="12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79"/>
      <c r="BK76" s="79"/>
      <c r="BL76" s="79"/>
      <c r="BM76" s="79"/>
      <c r="BN76" s="79"/>
      <c r="BO76" s="79"/>
      <c r="BP76" s="79"/>
      <c r="BQ76" s="79"/>
      <c r="BR76" s="79"/>
      <c r="BS76" s="79"/>
      <c r="BT76" s="79"/>
      <c r="BU76" s="79"/>
      <c r="BV76" s="79"/>
      <c r="BW76" s="79"/>
      <c r="BX76" s="79"/>
      <c r="BY76" s="79"/>
      <c r="BZ76" s="79"/>
      <c r="CA76" s="79"/>
      <c r="CB76" s="79"/>
      <c r="CC76" s="79"/>
      <c r="CD76" s="79"/>
      <c r="CE76" s="79"/>
      <c r="CF76" s="79"/>
      <c r="CG76" s="79"/>
      <c r="CH76" s="79"/>
      <c r="CI76" s="79"/>
      <c r="CJ76" s="79"/>
      <c r="CK76" s="79"/>
      <c r="CL76" s="79"/>
      <c r="CM76" s="79"/>
      <c r="CN76" s="79"/>
      <c r="CO76" s="79"/>
      <c r="CP76" s="79"/>
      <c r="CQ76" s="79"/>
      <c r="CR76" s="79"/>
      <c r="CS76" s="79"/>
      <c r="CT76" s="79"/>
      <c r="CU76" s="79"/>
      <c r="CV76" s="79"/>
      <c r="CW76" s="79"/>
      <c r="CX76" s="79"/>
      <c r="CY76" s="79"/>
      <c r="CZ76" s="79"/>
    </row>
    <row r="77" spans="1:104" s="83" customFormat="1" ht="15" customHeight="1" x14ac:dyDescent="0.2">
      <c r="A77" s="78"/>
      <c r="B77" s="85">
        <f t="shared" si="3"/>
        <v>24</v>
      </c>
      <c r="C77" s="100" t="s">
        <v>3591</v>
      </c>
      <c r="D77" s="101"/>
      <c r="E77" s="97">
        <f>VLOOKUP(CONCATENATE(E$53,"_Qu_","CH"),fpre_reg_dat!$A$2:$BK$144,CH!$B77,0)</f>
        <v>111.53930337076009</v>
      </c>
      <c r="F77" s="102"/>
      <c r="G77" s="102">
        <f>VLOOKUP(CONCATENATE(G$53,"_Qu_","CH"),fpre_reg_dat!$A$2:$BK$144,CH!$B77,0)</f>
        <v>124.02318538614757</v>
      </c>
      <c r="H77" s="102"/>
      <c r="I77" s="102"/>
      <c r="J77" s="84">
        <f t="shared" si="5"/>
        <v>24</v>
      </c>
      <c r="K77" s="100">
        <f t="shared" si="6"/>
        <v>2019</v>
      </c>
      <c r="L77" s="101"/>
      <c r="M77" s="97">
        <f>VLOOKUP(CONCATENATE(E$53,"_Ja_","CH"),fpre_reg_dat!$A$2:$BK$144,CH!$J77,0)</f>
        <v>121.08723448216364</v>
      </c>
      <c r="N77" s="102"/>
      <c r="O77" s="102">
        <f>VLOOKUP(CONCATENATE(G$53,"_Ja_","CH"),fpre_reg_dat!$A$2:$BK$144,CH!$J77,0)</f>
        <v>197.46748003469713</v>
      </c>
      <c r="P77" s="102"/>
      <c r="Q77" s="135">
        <f>VLOOKUP(CONCATENATE(Q$53,"_JA_","CH"),fpre_reg_dat!$A$2:$BK$144,CH!$J77,0)</f>
        <v>3.4927868177015077E-2</v>
      </c>
      <c r="R77" s="102"/>
      <c r="S77" s="135">
        <f>VLOOKUP(CONCATENATE(S$53,"_JA_","CH"),fpre_reg_dat!$A$2:$BK$144,CH!$J77,0)</f>
        <v>8.4506944350469307E-2</v>
      </c>
      <c r="T77" s="102"/>
      <c r="U77" s="135">
        <f t="shared" si="4"/>
        <v>0.11943481252748439</v>
      </c>
      <c r="V77" s="79"/>
      <c r="W77" s="78"/>
      <c r="X77" s="12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79"/>
      <c r="BQ77" s="79"/>
      <c r="BR77" s="79"/>
      <c r="BS77" s="79"/>
      <c r="BT77" s="79"/>
      <c r="BU77" s="79"/>
      <c r="BV77" s="79"/>
      <c r="BW77" s="79"/>
      <c r="BX77" s="79"/>
      <c r="BY77" s="79"/>
      <c r="BZ77" s="79"/>
      <c r="CA77" s="79"/>
      <c r="CB77" s="79"/>
      <c r="CC77" s="79"/>
      <c r="CD77" s="79"/>
      <c r="CE77" s="79"/>
      <c r="CF77" s="79"/>
      <c r="CG77" s="79"/>
      <c r="CH77" s="79"/>
      <c r="CI77" s="79"/>
      <c r="CJ77" s="79"/>
      <c r="CK77" s="79"/>
      <c r="CL77" s="79"/>
      <c r="CM77" s="79"/>
      <c r="CN77" s="79"/>
      <c r="CO77" s="79"/>
      <c r="CP77" s="79"/>
      <c r="CQ77" s="79"/>
      <c r="CR77" s="79"/>
      <c r="CS77" s="79"/>
      <c r="CT77" s="79"/>
      <c r="CU77" s="79"/>
      <c r="CV77" s="79"/>
      <c r="CW77" s="79"/>
      <c r="CX77" s="79"/>
      <c r="CY77" s="79"/>
      <c r="CZ77" s="79"/>
    </row>
    <row r="78" spans="1:104" s="83" customFormat="1" ht="15" customHeight="1" x14ac:dyDescent="0.2">
      <c r="A78" s="78"/>
      <c r="B78" s="85">
        <f t="shared" si="3"/>
        <v>25</v>
      </c>
      <c r="C78" s="100" t="s">
        <v>3592</v>
      </c>
      <c r="D78" s="101"/>
      <c r="E78" s="97">
        <f>VLOOKUP(CONCATENATE(E$53,"_Qu_","CH"),fpre_reg_dat!$A$2:$BK$144,CH!$B78,0)</f>
        <v>111.45599757452473</v>
      </c>
      <c r="F78" s="102"/>
      <c r="G78" s="102">
        <f>VLOOKUP(CONCATENATE(G$53,"_Qu_","CH"),fpre_reg_dat!$A$2:$BK$144,CH!$B78,0)</f>
        <v>127.75052454262971</v>
      </c>
      <c r="H78" s="102"/>
      <c r="I78" s="102"/>
      <c r="J78" s="84">
        <f t="shared" si="5"/>
        <v>25</v>
      </c>
      <c r="K78" s="100">
        <f t="shared" si="6"/>
        <v>2020</v>
      </c>
      <c r="L78" s="101"/>
      <c r="M78" s="97">
        <f>VLOOKUP(CONCATENATE(E$53,"_Ja_","CH"),fpre_reg_dat!$A$2:$BK$144,CH!$J78,0)</f>
        <v>120.78142780221009</v>
      </c>
      <c r="N78" s="102"/>
      <c r="O78" s="102">
        <f>VLOOKUP(CONCATENATE(G$53,"_Ja_","CH"),fpre_reg_dat!$A$2:$BK$144,CH!$J78,0)</f>
        <v>196.99519464798806</v>
      </c>
      <c r="P78" s="102"/>
      <c r="Q78" s="135">
        <f>VLOOKUP(CONCATENATE(Q$53,"_JA_","CH"),fpre_reg_dat!$A$2:$BK$144,CH!$J78,0)</f>
        <v>3.1956745312535041E-2</v>
      </c>
      <c r="R78" s="102"/>
      <c r="S78" s="135">
        <f>VLOOKUP(CONCATENATE(S$53,"_JA_","CH"),fpre_reg_dat!$A$2:$BK$144,CH!$J78,0)</f>
        <v>-2.3917122283938514E-3</v>
      </c>
      <c r="T78" s="102"/>
      <c r="U78" s="135">
        <f t="shared" ref="U78" si="7">S78+Q78</f>
        <v>2.9565033084141192E-2</v>
      </c>
      <c r="V78" s="79"/>
      <c r="W78" s="78"/>
      <c r="X78" s="12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  <c r="BO78" s="79"/>
      <c r="BP78" s="79"/>
      <c r="BQ78" s="79"/>
      <c r="BR78" s="79"/>
      <c r="BS78" s="79"/>
      <c r="BT78" s="79"/>
      <c r="BU78" s="79"/>
      <c r="BV78" s="79"/>
      <c r="BW78" s="79"/>
      <c r="BX78" s="79"/>
      <c r="BY78" s="79"/>
      <c r="BZ78" s="79"/>
      <c r="CA78" s="79"/>
      <c r="CB78" s="79"/>
      <c r="CC78" s="79"/>
      <c r="CD78" s="79"/>
      <c r="CE78" s="79"/>
      <c r="CF78" s="79"/>
      <c r="CG78" s="79"/>
      <c r="CH78" s="79"/>
      <c r="CI78" s="79"/>
      <c r="CJ78" s="79"/>
      <c r="CK78" s="79"/>
      <c r="CL78" s="79"/>
      <c r="CM78" s="79"/>
      <c r="CN78" s="79"/>
      <c r="CO78" s="79"/>
      <c r="CP78" s="79"/>
      <c r="CQ78" s="79"/>
      <c r="CR78" s="79"/>
      <c r="CS78" s="79"/>
      <c r="CT78" s="79"/>
      <c r="CU78" s="79"/>
      <c r="CV78" s="79"/>
      <c r="CW78" s="79"/>
      <c r="CX78" s="79"/>
      <c r="CY78" s="79"/>
      <c r="CZ78" s="79"/>
    </row>
    <row r="79" spans="1:104" s="83" customFormat="1" ht="15" customHeight="1" x14ac:dyDescent="0.2">
      <c r="A79" s="78"/>
      <c r="B79" s="85">
        <f t="shared" si="3"/>
        <v>26</v>
      </c>
      <c r="C79" s="100" t="s">
        <v>3593</v>
      </c>
      <c r="D79" s="101"/>
      <c r="E79" s="97">
        <f>VLOOKUP(CONCATENATE(E$53,"_Qu_","CH"),fpre_reg_dat!$A$2:$BK$144,CH!$B79,0)</f>
        <v>109.67895483255208</v>
      </c>
      <c r="F79" s="102"/>
      <c r="G79" s="102">
        <f>VLOOKUP(CONCATENATE(G$53,"_Qu_","CH"),fpre_reg_dat!$A$2:$BK$144,CH!$B79,0)</f>
        <v>125.67162539827643</v>
      </c>
      <c r="H79" s="102"/>
      <c r="I79" s="102"/>
      <c r="J79" s="84">
        <f t="shared" si="5"/>
        <v>26</v>
      </c>
      <c r="K79" s="100">
        <f t="shared" si="6"/>
        <v>2021</v>
      </c>
      <c r="L79" s="101"/>
      <c r="M79" s="97">
        <f>VLOOKUP(CONCATENATE(E$53,"_Ja_","CH"),fpre_reg_dat!$A$2:$BK$144,CH!$J79,0)</f>
        <v>121.41247309888047</v>
      </c>
      <c r="N79" s="102"/>
      <c r="O79" s="102">
        <f>VLOOKUP(CONCATENATE(G$53,"_Ja_","CH"),fpre_reg_dat!$A$2:$BK$144,CH!$J79,0)</f>
        <v>202.43504901545316</v>
      </c>
      <c r="P79" s="102"/>
      <c r="Q79" s="135">
        <f>VLOOKUP(CONCATENATE(Q$53,"_JA_","CH"),fpre_reg_dat!$A$2:$BK$144,CH!$J79,0)</f>
        <v>3.2275249229574983E-2</v>
      </c>
      <c r="R79" s="102"/>
      <c r="S79" s="135">
        <f>VLOOKUP(CONCATENATE(S$53,"_JA_","CH"),fpre_reg_dat!$A$2:$BK$144,CH!$J79,0)</f>
        <v>2.7614147528753862E-2</v>
      </c>
      <c r="T79" s="102"/>
      <c r="U79" s="135">
        <f t="shared" ref="U79" si="8">S79+Q79</f>
        <v>5.9889396758328842E-2</v>
      </c>
      <c r="V79" s="79"/>
      <c r="W79" s="78"/>
      <c r="X79" s="12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79"/>
      <c r="BQ79" s="79"/>
      <c r="BR79" s="79"/>
      <c r="BS79" s="79"/>
      <c r="BT79" s="79"/>
      <c r="BU79" s="79"/>
      <c r="BV79" s="79"/>
      <c r="BW79" s="79"/>
      <c r="BX79" s="79"/>
      <c r="BY79" s="79"/>
      <c r="BZ79" s="79"/>
      <c r="CA79" s="79"/>
      <c r="CB79" s="79"/>
      <c r="CC79" s="79"/>
      <c r="CD79" s="79"/>
      <c r="CE79" s="79"/>
      <c r="CF79" s="79"/>
      <c r="CG79" s="79"/>
      <c r="CH79" s="79"/>
      <c r="CI79" s="79"/>
      <c r="CJ79" s="79"/>
      <c r="CK79" s="79"/>
      <c r="CL79" s="79"/>
      <c r="CM79" s="79"/>
      <c r="CN79" s="79"/>
      <c r="CO79" s="79"/>
      <c r="CP79" s="79"/>
      <c r="CQ79" s="79"/>
      <c r="CR79" s="79"/>
      <c r="CS79" s="79"/>
      <c r="CT79" s="79"/>
      <c r="CU79" s="79"/>
      <c r="CV79" s="79"/>
      <c r="CW79" s="79"/>
      <c r="CX79" s="79"/>
      <c r="CY79" s="79"/>
      <c r="CZ79" s="79"/>
    </row>
    <row r="80" spans="1:104" s="83" customFormat="1" ht="15" customHeight="1" x14ac:dyDescent="0.2">
      <c r="A80" s="78"/>
      <c r="B80" s="85">
        <f t="shared" si="3"/>
        <v>27</v>
      </c>
      <c r="C80" s="100" t="s">
        <v>3595</v>
      </c>
      <c r="D80" s="101"/>
      <c r="E80" s="97">
        <f>VLOOKUP(CONCATENATE(E$53,"_Qu_","CH"),fpre_reg_dat!$A$2:$BK$144,CH!$B80,0)</f>
        <v>108.92311689299675</v>
      </c>
      <c r="F80" s="102"/>
      <c r="G80" s="102">
        <f>VLOOKUP(CONCATENATE(G$53,"_Qu_","CH"),fpre_reg_dat!$A$2:$BK$144,CH!$B80,0)</f>
        <v>124.80286010016275</v>
      </c>
      <c r="H80" s="102"/>
      <c r="I80" s="102"/>
      <c r="J80" s="84">
        <f t="shared" si="5"/>
        <v>27</v>
      </c>
      <c r="K80" s="100">
        <f t="shared" si="6"/>
        <v>2022</v>
      </c>
      <c r="L80" s="101"/>
      <c r="M80" s="97">
        <f>VLOOKUP(CONCATENATE(E$53,"_Ja_","CH"),fpre_reg_dat!$A$2:$BK$144,CH!$J80,0)</f>
        <v>123.16237471811988</v>
      </c>
      <c r="N80" s="102"/>
      <c r="O80" s="102">
        <f>VLOOKUP(CONCATENATE(G$53,"_Ja_","CH"),fpre_reg_dat!$A$2:$BK$144,CH!$J80,0)</f>
        <v>212.4625322663878</v>
      </c>
      <c r="P80" s="102"/>
      <c r="Q80" s="135">
        <f>VLOOKUP(CONCATENATE(Q$53,"_JA_","CH"),fpre_reg_dat!$A$2:$BK$144,CH!$J80,0)</f>
        <v>3.1894493978701144E-2</v>
      </c>
      <c r="R80" s="102"/>
      <c r="S80" s="135">
        <f>VLOOKUP(CONCATENATE(S$53,"_JA_","CH"),fpre_reg_dat!$A$2:$BK$144,CH!$J80,0)</f>
        <v>4.953432372360158E-2</v>
      </c>
      <c r="T80" s="102"/>
      <c r="U80" s="135">
        <f t="shared" ref="U80" si="9">S80+Q80</f>
        <v>8.142881770230273E-2</v>
      </c>
      <c r="V80" s="79"/>
      <c r="W80" s="78"/>
      <c r="X80" s="12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9"/>
      <c r="AW80" s="79"/>
      <c r="AX80" s="79"/>
      <c r="AY80" s="79"/>
      <c r="AZ80" s="79"/>
      <c r="BA80" s="79"/>
      <c r="BB80" s="79"/>
      <c r="BC80" s="79"/>
      <c r="BD80" s="79"/>
      <c r="BE80" s="79"/>
      <c r="BF80" s="79"/>
      <c r="BG80" s="79"/>
      <c r="BH80" s="79"/>
      <c r="BI80" s="79"/>
      <c r="BJ80" s="79"/>
      <c r="BK80" s="79"/>
      <c r="BL80" s="79"/>
      <c r="BM80" s="79"/>
      <c r="BN80" s="79"/>
      <c r="BO80" s="79"/>
      <c r="BP80" s="79"/>
      <c r="BQ80" s="79"/>
      <c r="BR80" s="79"/>
      <c r="BS80" s="79"/>
      <c r="BT80" s="79"/>
      <c r="BU80" s="79"/>
      <c r="BV80" s="79"/>
      <c r="BW80" s="79"/>
      <c r="BX80" s="79"/>
      <c r="BY80" s="79"/>
      <c r="BZ80" s="79"/>
      <c r="CA80" s="79"/>
      <c r="CB80" s="79"/>
      <c r="CC80" s="79"/>
      <c r="CD80" s="79"/>
      <c r="CE80" s="79"/>
      <c r="CF80" s="79"/>
      <c r="CG80" s="79"/>
      <c r="CH80" s="79"/>
      <c r="CI80" s="79"/>
      <c r="CJ80" s="79"/>
      <c r="CK80" s="79"/>
      <c r="CL80" s="79"/>
      <c r="CM80" s="79"/>
      <c r="CN80" s="79"/>
      <c r="CO80" s="79"/>
      <c r="CP80" s="79"/>
      <c r="CQ80" s="79"/>
      <c r="CR80" s="79"/>
      <c r="CS80" s="79"/>
      <c r="CT80" s="79"/>
      <c r="CU80" s="79"/>
      <c r="CV80" s="79"/>
      <c r="CW80" s="79"/>
      <c r="CX80" s="79"/>
      <c r="CY80" s="79"/>
      <c r="CZ80" s="79"/>
    </row>
    <row r="81" spans="1:104" s="83" customFormat="1" ht="15" customHeight="1" x14ac:dyDescent="0.2">
      <c r="A81" s="78"/>
      <c r="B81" s="85">
        <f t="shared" si="3"/>
        <v>28</v>
      </c>
      <c r="C81" s="100" t="s">
        <v>3596</v>
      </c>
      <c r="D81" s="101"/>
      <c r="E81" s="97">
        <f>VLOOKUP(CONCATENATE(E$53,"_Qu_","CH"),fpre_reg_dat!$A$2:$BK$144,CH!$B81,0)</f>
        <v>109.04656546004614</v>
      </c>
      <c r="F81" s="102"/>
      <c r="G81" s="102">
        <f>VLOOKUP(CONCATENATE(G$53,"_Qu_","CH"),fpre_reg_dat!$A$2:$BK$144,CH!$B81,0)</f>
        <v>124.92744992179755</v>
      </c>
      <c r="H81" s="102"/>
      <c r="I81" s="102"/>
      <c r="J81" s="84">
        <f t="shared" si="5"/>
        <v>28</v>
      </c>
      <c r="K81" s="101" t="str">
        <f>(K80+1)&amp;IF(hi!$G$6=4,"","*")</f>
        <v>2023*</v>
      </c>
      <c r="L81" s="101"/>
      <c r="M81" s="97">
        <f>VLOOKUP(CONCATENATE(E$53,"_Ja_","CH"),fpre_reg_dat!$A$2:$BK$144,CH!$J81,0)</f>
        <v>121.91675059711621</v>
      </c>
      <c r="N81" s="102"/>
      <c r="O81" s="102">
        <f>VLOOKUP(CONCATENATE(G$53,"_Ja_","CH"),fpre_reg_dat!$A$2:$BK$144,CH!$J81,0)</f>
        <v>193.2280982083517</v>
      </c>
      <c r="P81" s="102"/>
      <c r="Q81" s="135">
        <f>VLOOKUP(CONCATENATE(Q$53,"_JA_","CH"),fpre_reg_dat!$A$2:$BK$144,CH!$J81,0)</f>
        <v>2.9984777510710783E-2</v>
      </c>
      <c r="R81" s="102"/>
      <c r="S81" s="135">
        <f>VLOOKUP(CONCATENATE(S$53,"_JA_","CH"),fpre_reg_dat!$A$2:$BK$144,CH!$J81,0)</f>
        <v>-9.0530946105451676E-2</v>
      </c>
      <c r="T81" s="102"/>
      <c r="U81" s="135">
        <f t="shared" ref="U81" si="10">S81+Q81</f>
        <v>-6.0546168594740893E-2</v>
      </c>
      <c r="V81" s="79"/>
      <c r="W81" s="78"/>
      <c r="X81" s="12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79"/>
      <c r="BQ81" s="79"/>
      <c r="BR81" s="79"/>
      <c r="BS81" s="79"/>
      <c r="BT81" s="79"/>
      <c r="BU81" s="79"/>
      <c r="BV81" s="79"/>
      <c r="BW81" s="79"/>
      <c r="BX81" s="79"/>
      <c r="BY81" s="79"/>
      <c r="BZ81" s="79"/>
      <c r="CA81" s="79"/>
      <c r="CB81" s="79"/>
      <c r="CC81" s="79"/>
      <c r="CD81" s="79"/>
      <c r="CE81" s="79"/>
      <c r="CF81" s="79"/>
      <c r="CG81" s="79"/>
      <c r="CH81" s="79"/>
      <c r="CI81" s="79"/>
      <c r="CJ81" s="79"/>
      <c r="CK81" s="79"/>
      <c r="CL81" s="79"/>
      <c r="CM81" s="79"/>
      <c r="CN81" s="79"/>
      <c r="CO81" s="79"/>
      <c r="CP81" s="79"/>
      <c r="CQ81" s="79"/>
      <c r="CR81" s="79"/>
      <c r="CS81" s="79"/>
      <c r="CT81" s="79"/>
      <c r="CU81" s="79"/>
      <c r="CV81" s="79"/>
      <c r="CW81" s="79"/>
      <c r="CX81" s="79"/>
      <c r="CY81" s="79"/>
      <c r="CZ81" s="79"/>
    </row>
    <row r="82" spans="1:104" s="83" customFormat="1" ht="15" customHeight="1" x14ac:dyDescent="0.2">
      <c r="A82" s="78"/>
      <c r="B82" s="85">
        <f t="shared" si="3"/>
        <v>29</v>
      </c>
      <c r="C82" s="100" t="s">
        <v>3655</v>
      </c>
      <c r="D82" s="101"/>
      <c r="E82" s="97">
        <f>VLOOKUP(CONCATENATE(E$53,"_Qu_","CH"),fpre_reg_dat!$A$2:$BK$144,CH!$B82,0)</f>
        <v>109.25771110084283</v>
      </c>
      <c r="F82" s="102"/>
      <c r="G82" s="102">
        <f>VLOOKUP(CONCATENATE(G$53,"_Qu_","CH"),fpre_reg_dat!$A$2:$BK$144,CH!$B82,0)</f>
        <v>134.91108340046725</v>
      </c>
      <c r="H82" s="102"/>
      <c r="I82" s="102"/>
      <c r="J82" s="84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8"/>
      <c r="X82" s="12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79"/>
      <c r="BD82" s="79"/>
      <c r="BE82" s="79"/>
      <c r="BF82" s="79"/>
      <c r="BG82" s="79"/>
      <c r="BH82" s="79"/>
      <c r="BI82" s="79"/>
      <c r="BJ82" s="79"/>
      <c r="BK82" s="79"/>
      <c r="BL82" s="79"/>
      <c r="BM82" s="79"/>
      <c r="BN82" s="79"/>
      <c r="BO82" s="79"/>
      <c r="BP82" s="79"/>
      <c r="BQ82" s="79"/>
      <c r="BR82" s="79"/>
      <c r="BS82" s="79"/>
      <c r="BT82" s="79"/>
      <c r="BU82" s="79"/>
      <c r="BV82" s="79"/>
      <c r="BW82" s="79"/>
      <c r="BX82" s="79"/>
      <c r="BY82" s="79"/>
      <c r="BZ82" s="79"/>
      <c r="CA82" s="79"/>
      <c r="CB82" s="79"/>
      <c r="CC82" s="79"/>
      <c r="CD82" s="79"/>
      <c r="CE82" s="79"/>
      <c r="CF82" s="79"/>
      <c r="CG82" s="79"/>
      <c r="CH82" s="79"/>
      <c r="CI82" s="79"/>
      <c r="CJ82" s="79"/>
      <c r="CK82" s="79"/>
      <c r="CL82" s="79"/>
      <c r="CM82" s="79"/>
      <c r="CN82" s="79"/>
      <c r="CO82" s="79"/>
      <c r="CP82" s="79"/>
      <c r="CQ82" s="79"/>
      <c r="CR82" s="79"/>
      <c r="CS82" s="79"/>
      <c r="CT82" s="79"/>
      <c r="CU82" s="79"/>
      <c r="CV82" s="79"/>
      <c r="CW82" s="79"/>
      <c r="CX82" s="79"/>
      <c r="CY82" s="79"/>
      <c r="CZ82" s="79"/>
    </row>
    <row r="83" spans="1:104" s="83" customFormat="1" ht="15" customHeight="1" x14ac:dyDescent="0.2">
      <c r="A83" s="78"/>
      <c r="B83" s="85">
        <f t="shared" si="3"/>
        <v>30</v>
      </c>
      <c r="C83" s="100" t="s">
        <v>3658</v>
      </c>
      <c r="D83" s="101"/>
      <c r="E83" s="97">
        <f>VLOOKUP(CONCATENATE(E$53,"_Qu_","CH"),fpre_reg_dat!$A$2:$BK$144,CH!$B83,0)</f>
        <v>108.49501741327327</v>
      </c>
      <c r="F83" s="102"/>
      <c r="G83" s="102">
        <f>VLOOKUP(CONCATENATE(G$53,"_Qu_","CH"),fpre_reg_dat!$A$2:$BK$144,CH!$B83,0)</f>
        <v>134.00766776011088</v>
      </c>
      <c r="H83" s="102"/>
      <c r="I83" s="102"/>
      <c r="J83" s="84"/>
      <c r="K83" s="101" t="str">
        <f>K79&amp;" - "&amp;K80</f>
        <v>2021 - 2022</v>
      </c>
      <c r="L83" s="101"/>
      <c r="M83" s="96">
        <f>M80/M79-1</f>
        <v>1.4412865289501697E-2</v>
      </c>
      <c r="N83" s="102"/>
      <c r="O83" s="96">
        <f>O80/O79-1</f>
        <v>4.953432372360167E-2</v>
      </c>
      <c r="P83" s="154"/>
      <c r="Q83" s="154"/>
      <c r="R83" s="150"/>
      <c r="S83" s="154"/>
      <c r="T83" s="150"/>
      <c r="U83" s="154"/>
      <c r="V83" s="79"/>
      <c r="W83" s="78"/>
      <c r="X83" s="12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</row>
    <row r="84" spans="1:104" s="83" customFormat="1" ht="15" customHeight="1" x14ac:dyDescent="0.2">
      <c r="A84" s="78"/>
      <c r="B84" s="85">
        <f t="shared" si="3"/>
        <v>31</v>
      </c>
      <c r="C84" s="100" t="s">
        <v>3659</v>
      </c>
      <c r="D84" s="101"/>
      <c r="E84" s="97">
        <f>VLOOKUP(CONCATENATE(E$53,"_Qu_","CH"),fpre_reg_dat!$A$2:$BK$144,CH!$B84,0)</f>
        <v>106.40239609536835</v>
      </c>
      <c r="F84" s="102"/>
      <c r="G84" s="102">
        <f>VLOOKUP(CONCATENATE(G$53,"_Qu_","CH"),fpre_reg_dat!$A$2:$BK$144,CH!$B84,0)</f>
        <v>131.47938786425274</v>
      </c>
      <c r="H84" s="102"/>
      <c r="I84" s="102"/>
      <c r="J84" s="84"/>
      <c r="K84" s="101" t="str">
        <f>K80&amp;" - "&amp;K81</f>
        <v>2022 - 2023*</v>
      </c>
      <c r="L84" s="101"/>
      <c r="M84" s="96">
        <f>M81/M80-1</f>
        <v>-1.0113674113985782E-2</v>
      </c>
      <c r="N84" s="102"/>
      <c r="O84" s="96">
        <f>O81/O80-1</f>
        <v>-9.0530946105451537E-2</v>
      </c>
      <c r="P84" s="154"/>
      <c r="Q84" s="154"/>
      <c r="R84" s="148"/>
      <c r="S84" s="148"/>
      <c r="T84" s="148"/>
      <c r="U84" s="148"/>
      <c r="V84" s="79"/>
      <c r="W84" s="78"/>
      <c r="X84" s="12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</row>
    <row r="85" spans="1:104" s="83" customFormat="1" ht="15" customHeight="1" x14ac:dyDescent="0.2">
      <c r="A85" s="78"/>
      <c r="B85" s="85">
        <f t="shared" si="3"/>
        <v>32</v>
      </c>
      <c r="C85" s="100" t="s">
        <v>3660</v>
      </c>
      <c r="D85" s="101"/>
      <c r="E85" s="97">
        <f>VLOOKUP(CONCATENATE(E$53,"_Qu_","CH"),fpre_reg_dat!$A$2:$BK$144,CH!$B85,0)</f>
        <v>107.80372715117683</v>
      </c>
      <c r="F85" s="102"/>
      <c r="G85" s="102">
        <f>VLOOKUP(CONCATENATE(G$53,"_Qu_","CH"),fpre_reg_dat!$A$2:$BK$144,CH!$B85,0)</f>
        <v>133.23463829614661</v>
      </c>
      <c r="H85" s="102"/>
      <c r="I85" s="102"/>
      <c r="J85" s="84"/>
      <c r="K85" s="149" t="str">
        <f>IF(hi!$G$6=4,te!$A$11,te!$A$79)</f>
        <v>* I valori dell'anno in corso sono provvisori e si riferiscono ai trimestri finora disponibili. Stato dei dati: 31 marzo 2023.</v>
      </c>
      <c r="L85" s="148"/>
      <c r="M85" s="148"/>
      <c r="N85" s="148"/>
      <c r="O85" s="148"/>
      <c r="P85" s="148"/>
      <c r="Q85" s="148"/>
      <c r="R85" s="9"/>
      <c r="S85" s="9"/>
      <c r="T85" s="9"/>
      <c r="U85" s="9"/>
      <c r="V85" s="79"/>
      <c r="W85" s="78"/>
      <c r="X85" s="12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U85" s="79"/>
      <c r="AV85" s="79"/>
      <c r="AW85" s="79"/>
      <c r="AX85" s="79"/>
      <c r="AY85" s="79"/>
      <c r="AZ85" s="79"/>
      <c r="BA85" s="79"/>
      <c r="BB85" s="79"/>
      <c r="BC85" s="79"/>
      <c r="BD85" s="79"/>
      <c r="BE85" s="79"/>
      <c r="BF85" s="79"/>
      <c r="BG85" s="79"/>
      <c r="BH85" s="79"/>
      <c r="BI85" s="79"/>
      <c r="BJ85" s="79"/>
      <c r="BK85" s="79"/>
      <c r="BL85" s="79"/>
      <c r="BM85" s="79"/>
      <c r="BN85" s="79"/>
      <c r="BO85" s="79"/>
      <c r="BP85" s="79"/>
      <c r="BQ85" s="79"/>
      <c r="BR85" s="79"/>
      <c r="BS85" s="79"/>
      <c r="BT85" s="79"/>
      <c r="BU85" s="79"/>
      <c r="BV85" s="79"/>
      <c r="BW85" s="79"/>
      <c r="BX85" s="79"/>
      <c r="BY85" s="79"/>
      <c r="BZ85" s="79"/>
      <c r="CA85" s="79"/>
      <c r="CB85" s="79"/>
      <c r="CC85" s="79"/>
      <c r="CD85" s="79"/>
      <c r="CE85" s="79"/>
      <c r="CF85" s="79"/>
      <c r="CG85" s="79"/>
      <c r="CH85" s="79"/>
      <c r="CI85" s="79"/>
      <c r="CJ85" s="79"/>
      <c r="CK85" s="79"/>
      <c r="CL85" s="79"/>
      <c r="CM85" s="79"/>
      <c r="CN85" s="79"/>
      <c r="CO85" s="79"/>
      <c r="CP85" s="79"/>
      <c r="CQ85" s="79"/>
      <c r="CR85" s="79"/>
      <c r="CS85" s="79"/>
      <c r="CT85" s="79"/>
      <c r="CU85" s="79"/>
      <c r="CV85" s="79"/>
      <c r="CW85" s="79"/>
      <c r="CX85" s="79"/>
      <c r="CY85" s="79"/>
      <c r="CZ85" s="79"/>
    </row>
    <row r="86" spans="1:104" s="83" customFormat="1" ht="15" customHeight="1" x14ac:dyDescent="0.2">
      <c r="A86" s="78"/>
      <c r="B86" s="85">
        <f t="shared" si="3"/>
        <v>33</v>
      </c>
      <c r="C86" s="100" t="s">
        <v>3663</v>
      </c>
      <c r="D86" s="101"/>
      <c r="E86" s="97">
        <f>VLOOKUP(CONCATENATE(E$53,"_Qu_","CH"),fpre_reg_dat!$A$2:$BK$144,CH!$B86,0)</f>
        <v>105.19853226261235</v>
      </c>
      <c r="F86" s="102"/>
      <c r="G86" s="102">
        <f>VLOOKUP(CONCATENATE(G$53,"_Qu_","CH"),fpre_reg_dat!$A$2:$BK$144,CH!$B86,0)</f>
        <v>129.75468957772173</v>
      </c>
      <c r="H86" s="102"/>
      <c r="I86" s="102"/>
      <c r="J86" s="84"/>
      <c r="K86" s="157" t="str">
        <f>IF(hi!$G$6=4,"",te!$A$11)</f>
        <v>Fonte: indici di mercato per immobili di reddito Fahrländer Partner.</v>
      </c>
      <c r="L86" s="84"/>
      <c r="M86" s="9"/>
      <c r="N86" s="9"/>
      <c r="O86" s="9"/>
      <c r="P86" s="9"/>
      <c r="Q86" s="9"/>
      <c r="R86" s="9"/>
      <c r="S86" s="9"/>
      <c r="T86" s="9"/>
      <c r="U86" s="9"/>
      <c r="V86" s="79"/>
      <c r="W86" s="78"/>
      <c r="X86" s="12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9"/>
      <c r="AW86" s="79"/>
      <c r="AX86" s="79"/>
      <c r="AY86" s="79"/>
      <c r="AZ86" s="79"/>
      <c r="BA86" s="79"/>
      <c r="BB86" s="79"/>
      <c r="BC86" s="79"/>
      <c r="BD86" s="79"/>
      <c r="BE86" s="79"/>
      <c r="BF86" s="79"/>
      <c r="BG86" s="79"/>
      <c r="BH86" s="79"/>
      <c r="BI86" s="79"/>
      <c r="BJ86" s="79"/>
      <c r="BK86" s="79"/>
      <c r="BL86" s="79"/>
      <c r="BM86" s="79"/>
      <c r="BN86" s="79"/>
      <c r="BO86" s="79"/>
      <c r="BP86" s="79"/>
      <c r="BQ86" s="79"/>
      <c r="BR86" s="79"/>
      <c r="BS86" s="79"/>
      <c r="BT86" s="79"/>
      <c r="BU86" s="79"/>
      <c r="BV86" s="79"/>
      <c r="BW86" s="79"/>
      <c r="BX86" s="79"/>
      <c r="BY86" s="79"/>
      <c r="BZ86" s="79"/>
      <c r="CA86" s="79"/>
      <c r="CB86" s="79"/>
      <c r="CC86" s="79"/>
      <c r="CD86" s="79"/>
      <c r="CE86" s="79"/>
      <c r="CF86" s="79"/>
      <c r="CG86" s="79"/>
      <c r="CH86" s="79"/>
      <c r="CI86" s="79"/>
      <c r="CJ86" s="79"/>
      <c r="CK86" s="79"/>
      <c r="CL86" s="79"/>
      <c r="CM86" s="79"/>
      <c r="CN86" s="79"/>
      <c r="CO86" s="79"/>
      <c r="CP86" s="79"/>
      <c r="CQ86" s="79"/>
      <c r="CR86" s="79"/>
      <c r="CS86" s="79"/>
      <c r="CT86" s="79"/>
      <c r="CU86" s="79"/>
      <c r="CV86" s="79"/>
      <c r="CW86" s="79"/>
      <c r="CX86" s="79"/>
      <c r="CY86" s="79"/>
      <c r="CZ86" s="79"/>
    </row>
    <row r="87" spans="1:104" s="83" customFormat="1" ht="15" customHeight="1" x14ac:dyDescent="0.2">
      <c r="A87" s="78"/>
      <c r="B87" s="85">
        <f t="shared" si="3"/>
        <v>34</v>
      </c>
      <c r="C87" s="100" t="s">
        <v>3664</v>
      </c>
      <c r="D87" s="101"/>
      <c r="E87" s="97">
        <f>VLOOKUP(CONCATENATE(E$53,"_Qu_","CH"),fpre_reg_dat!$A$2:$BK$144,CH!$B87,0)</f>
        <v>101.40889032493908</v>
      </c>
      <c r="F87" s="102"/>
      <c r="G87" s="102">
        <f>VLOOKUP(CONCATENATE(G$53,"_Qu_","CH"),fpre_reg_dat!$A$2:$BK$144,CH!$B87,0)</f>
        <v>124.81559195857271</v>
      </c>
      <c r="H87" s="102"/>
      <c r="I87" s="102"/>
      <c r="J87" s="84"/>
      <c r="K87" s="84"/>
      <c r="L87" s="84"/>
      <c r="M87" s="9"/>
      <c r="N87" s="9"/>
      <c r="O87" s="9"/>
      <c r="P87" s="9"/>
      <c r="Q87" s="9"/>
      <c r="R87" s="9"/>
      <c r="S87" s="9"/>
      <c r="T87" s="9"/>
      <c r="U87" s="9"/>
      <c r="V87" s="79"/>
      <c r="W87" s="78"/>
      <c r="X87" s="12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</row>
    <row r="88" spans="1:104" s="83" customFormat="1" ht="15" customHeight="1" x14ac:dyDescent="0.2">
      <c r="A88" s="78"/>
      <c r="B88" s="85">
        <f t="shared" si="3"/>
        <v>35</v>
      </c>
      <c r="C88" s="100" t="s">
        <v>3665</v>
      </c>
      <c r="D88" s="101"/>
      <c r="E88" s="97">
        <f>VLOOKUP(CONCATENATE(E$53,"_Qu_","CH"),fpre_reg_dat!$A$2:$BK$144,CH!$B88,0)</f>
        <v>99.149195911053866</v>
      </c>
      <c r="F88" s="102"/>
      <c r="G88" s="102">
        <f>VLOOKUP(CONCATENATE(G$53,"_Qu_","CH"),fpre_reg_dat!$A$2:$BK$144,CH!$B88,0)</f>
        <v>126.35026575755143</v>
      </c>
      <c r="H88" s="102"/>
      <c r="I88" s="102"/>
      <c r="J88" s="84"/>
      <c r="K88" s="84"/>
      <c r="L88" s="84"/>
      <c r="M88" s="9"/>
      <c r="N88" s="9"/>
      <c r="O88" s="9"/>
      <c r="P88" s="9"/>
      <c r="Q88" s="9"/>
      <c r="R88" s="9"/>
      <c r="S88" s="9"/>
      <c r="T88" s="9"/>
      <c r="U88" s="9"/>
      <c r="V88" s="79"/>
      <c r="W88" s="78"/>
      <c r="X88" s="12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</row>
    <row r="89" spans="1:104" s="83" customFormat="1" ht="15" customHeight="1" x14ac:dyDescent="0.2">
      <c r="A89" s="78"/>
      <c r="B89" s="85">
        <f t="shared" si="3"/>
        <v>36</v>
      </c>
      <c r="C89" s="100" t="s">
        <v>3762</v>
      </c>
      <c r="D89" s="101"/>
      <c r="E89" s="97">
        <f>VLOOKUP(CONCATENATE(E$53,"_Qu_","CH"),fpre_reg_dat!$A$2:$BK$144,CH!$B89,0)</f>
        <v>97.56212959129472</v>
      </c>
      <c r="F89" s="102"/>
      <c r="G89" s="102">
        <f>VLOOKUP(CONCATENATE(G$53,"_Qu_","CH"),fpre_reg_dat!$A$2:$BK$144,CH!$B89,0)</f>
        <v>123.73995848172768</v>
      </c>
      <c r="H89" s="102"/>
      <c r="I89" s="102"/>
      <c r="J89" s="84"/>
      <c r="K89" s="84"/>
      <c r="L89" s="84"/>
      <c r="M89" s="9"/>
      <c r="N89" s="9"/>
      <c r="O89" s="9"/>
      <c r="P89" s="9"/>
      <c r="Q89" s="9"/>
      <c r="R89" s="9"/>
      <c r="S89" s="9"/>
      <c r="T89" s="9"/>
      <c r="U89" s="9"/>
      <c r="V89" s="79"/>
      <c r="W89" s="78"/>
      <c r="X89" s="12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U89" s="79"/>
      <c r="AV89" s="79"/>
      <c r="AW89" s="79"/>
      <c r="AX89" s="79"/>
      <c r="AY89" s="79"/>
      <c r="AZ89" s="79"/>
      <c r="BA89" s="79"/>
      <c r="BB89" s="79"/>
      <c r="BC89" s="79"/>
      <c r="BD89" s="79"/>
      <c r="BE89" s="79"/>
      <c r="BF89" s="79"/>
      <c r="BG89" s="79"/>
      <c r="BH89" s="79"/>
      <c r="BI89" s="79"/>
      <c r="BJ89" s="79"/>
      <c r="BK89" s="79"/>
      <c r="BL89" s="79"/>
      <c r="BM89" s="79"/>
      <c r="BN89" s="79"/>
      <c r="BO89" s="79"/>
      <c r="BP89" s="79"/>
      <c r="BQ89" s="79"/>
      <c r="BR89" s="79"/>
      <c r="BS89" s="79"/>
      <c r="BT89" s="79"/>
      <c r="BU89" s="79"/>
      <c r="BV89" s="79"/>
      <c r="BW89" s="79"/>
      <c r="BX89" s="79"/>
      <c r="BY89" s="79"/>
      <c r="BZ89" s="79"/>
      <c r="CA89" s="79"/>
      <c r="CB89" s="79"/>
      <c r="CC89" s="79"/>
      <c r="CD89" s="79"/>
      <c r="CE89" s="79"/>
      <c r="CF89" s="79"/>
      <c r="CG89" s="79"/>
      <c r="CH89" s="79"/>
      <c r="CI89" s="79"/>
      <c r="CJ89" s="79"/>
      <c r="CK89" s="79"/>
      <c r="CL89" s="79"/>
      <c r="CM89" s="79"/>
      <c r="CN89" s="79"/>
      <c r="CO89" s="79"/>
      <c r="CP89" s="79"/>
      <c r="CQ89" s="79"/>
      <c r="CR89" s="79"/>
      <c r="CS89" s="79"/>
      <c r="CT89" s="79"/>
      <c r="CU89" s="79"/>
      <c r="CV89" s="79"/>
      <c r="CW89" s="79"/>
      <c r="CX89" s="79"/>
      <c r="CY89" s="79"/>
      <c r="CZ89" s="79"/>
    </row>
    <row r="90" spans="1:104" s="83" customFormat="1" ht="15" customHeight="1" x14ac:dyDescent="0.2">
      <c r="A90" s="78"/>
      <c r="B90" s="85">
        <f t="shared" si="3"/>
        <v>37</v>
      </c>
      <c r="C90" s="100" t="s">
        <v>3764</v>
      </c>
      <c r="D90" s="101"/>
      <c r="E90" s="97">
        <f>VLOOKUP(CONCATENATE(E$53,"_Qu_","CH"),fpre_reg_dat!$A$2:$BK$144,CH!$B90,0)</f>
        <v>96.104567134327581</v>
      </c>
      <c r="F90" s="102"/>
      <c r="G90" s="102">
        <f>VLOOKUP(CONCATENATE(G$53,"_Qu_","CH"),fpre_reg_dat!$A$2:$BK$144,CH!$B90,0)</f>
        <v>122.36123798935785</v>
      </c>
      <c r="H90" s="102"/>
      <c r="I90" s="102"/>
      <c r="J90" s="84"/>
      <c r="K90" s="84"/>
      <c r="L90" s="84"/>
      <c r="M90" s="9"/>
      <c r="N90" s="9"/>
      <c r="O90" s="9"/>
      <c r="P90" s="9"/>
      <c r="Q90" s="9"/>
      <c r="R90" s="9"/>
      <c r="S90" s="9"/>
      <c r="T90" s="9"/>
      <c r="U90" s="9"/>
      <c r="V90" s="79"/>
      <c r="W90" s="78"/>
      <c r="X90" s="12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79"/>
      <c r="AX90" s="79"/>
      <c r="AY90" s="79"/>
      <c r="AZ90" s="79"/>
      <c r="BA90" s="79"/>
      <c r="BB90" s="79"/>
      <c r="BC90" s="79"/>
      <c r="BD90" s="79"/>
      <c r="BE90" s="79"/>
      <c r="BF90" s="79"/>
      <c r="BG90" s="79"/>
      <c r="BH90" s="79"/>
      <c r="BI90" s="79"/>
      <c r="BJ90" s="79"/>
      <c r="BK90" s="79"/>
      <c r="BL90" s="79"/>
      <c r="BM90" s="79"/>
      <c r="BN90" s="79"/>
      <c r="BO90" s="79"/>
      <c r="BP90" s="79"/>
      <c r="BQ90" s="79"/>
      <c r="BR90" s="79"/>
      <c r="BS90" s="79"/>
      <c r="BT90" s="79"/>
      <c r="BU90" s="79"/>
      <c r="BV90" s="79"/>
      <c r="BW90" s="79"/>
      <c r="BX90" s="79"/>
      <c r="BY90" s="79"/>
      <c r="BZ90" s="79"/>
      <c r="CA90" s="79"/>
      <c r="CB90" s="79"/>
      <c r="CC90" s="79"/>
      <c r="CD90" s="79"/>
      <c r="CE90" s="79"/>
      <c r="CF90" s="79"/>
      <c r="CG90" s="79"/>
      <c r="CH90" s="79"/>
      <c r="CI90" s="79"/>
      <c r="CJ90" s="79"/>
      <c r="CK90" s="79"/>
      <c r="CL90" s="79"/>
      <c r="CM90" s="79"/>
      <c r="CN90" s="79"/>
      <c r="CO90" s="79"/>
      <c r="CP90" s="79"/>
      <c r="CQ90" s="79"/>
      <c r="CR90" s="79"/>
      <c r="CS90" s="79"/>
      <c r="CT90" s="79"/>
      <c r="CU90" s="79"/>
      <c r="CV90" s="79"/>
      <c r="CW90" s="79"/>
      <c r="CX90" s="79"/>
      <c r="CY90" s="79"/>
      <c r="CZ90" s="79"/>
    </row>
    <row r="91" spans="1:104" s="83" customFormat="1" ht="15" customHeight="1" x14ac:dyDescent="0.2">
      <c r="A91" s="78"/>
      <c r="B91" s="85">
        <f t="shared" si="3"/>
        <v>38</v>
      </c>
      <c r="C91" s="100" t="s">
        <v>3765</v>
      </c>
      <c r="D91" s="101"/>
      <c r="E91" s="97">
        <f>VLOOKUP(CONCATENATE(E$53,"_Qu_","CH"),fpre_reg_dat!$A$2:$BK$144,CH!$B91,0)</f>
        <v>97.245531205827106</v>
      </c>
      <c r="F91" s="102"/>
      <c r="G91" s="102">
        <f>VLOOKUP(CONCATENATE(G$53,"_Qu_","CH"),fpre_reg_dat!$A$2:$BK$144,CH!$B91,0)</f>
        <v>123.95728541332069</v>
      </c>
      <c r="H91" s="102"/>
      <c r="I91" s="102"/>
      <c r="J91" s="84"/>
      <c r="K91" s="84"/>
      <c r="L91" s="84"/>
      <c r="M91" s="9"/>
      <c r="N91" s="9"/>
      <c r="O91" s="9"/>
      <c r="P91" s="9"/>
      <c r="Q91" s="9"/>
      <c r="R91" s="9"/>
      <c r="S91" s="9"/>
      <c r="T91" s="9"/>
      <c r="U91" s="9"/>
      <c r="V91" s="79"/>
      <c r="W91" s="78"/>
      <c r="X91" s="12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  <c r="AW91" s="79"/>
      <c r="AX91" s="79"/>
      <c r="AY91" s="79"/>
      <c r="AZ91" s="79"/>
      <c r="BA91" s="79"/>
      <c r="BB91" s="79"/>
      <c r="BC91" s="79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  <c r="BO91" s="79"/>
      <c r="BP91" s="79"/>
      <c r="BQ91" s="79"/>
      <c r="BR91" s="79"/>
      <c r="BS91" s="79"/>
      <c r="BT91" s="79"/>
      <c r="BU91" s="79"/>
      <c r="BV91" s="79"/>
      <c r="BW91" s="79"/>
      <c r="BX91" s="79"/>
      <c r="BY91" s="79"/>
      <c r="BZ91" s="79"/>
      <c r="CA91" s="79"/>
      <c r="CB91" s="79"/>
      <c r="CC91" s="79"/>
      <c r="CD91" s="79"/>
      <c r="CE91" s="79"/>
      <c r="CF91" s="79"/>
      <c r="CG91" s="79"/>
      <c r="CH91" s="79"/>
      <c r="CI91" s="79"/>
      <c r="CJ91" s="79"/>
      <c r="CK91" s="79"/>
      <c r="CL91" s="79"/>
      <c r="CM91" s="79"/>
      <c r="CN91" s="79"/>
      <c r="CO91" s="79"/>
      <c r="CP91" s="79"/>
      <c r="CQ91" s="79"/>
      <c r="CR91" s="79"/>
      <c r="CS91" s="79"/>
      <c r="CT91" s="79"/>
      <c r="CU91" s="79"/>
      <c r="CV91" s="79"/>
      <c r="CW91" s="79"/>
      <c r="CX91" s="79"/>
      <c r="CY91" s="79"/>
      <c r="CZ91" s="79"/>
    </row>
    <row r="92" spans="1:104" ht="15" customHeight="1" x14ac:dyDescent="0.2">
      <c r="B92" s="86">
        <f t="shared" si="3"/>
        <v>39</v>
      </c>
      <c r="C92" s="100" t="s">
        <v>3766</v>
      </c>
      <c r="D92" s="101"/>
      <c r="E92" s="97">
        <f>VLOOKUP(CONCATENATE(E$53,"_Qu_","CH"),fpre_reg_dat!$A$2:$BK$144,CH!$B92,0)</f>
        <v>98.22780912511395</v>
      </c>
      <c r="F92" s="102"/>
      <c r="G92" s="102">
        <f>VLOOKUP(CONCATENATE(G$53,"_Qu_","CH"),fpre_reg_dat!$A$2:$BK$144,CH!$B92,0)</f>
        <v>123.6961763911675</v>
      </c>
      <c r="H92" s="102"/>
      <c r="I92" s="102"/>
      <c r="J92" s="84"/>
      <c r="K92" s="84"/>
      <c r="L92" s="84"/>
      <c r="M92" s="9"/>
      <c r="N92" s="9"/>
      <c r="O92" s="9"/>
      <c r="P92" s="9"/>
      <c r="Q92" s="9"/>
      <c r="R92" s="9"/>
      <c r="S92" s="9"/>
      <c r="T92" s="9"/>
      <c r="U92" s="9"/>
    </row>
    <row r="93" spans="1:104" ht="15" customHeight="1" x14ac:dyDescent="0.2">
      <c r="B93" s="86">
        <f t="shared" si="3"/>
        <v>40</v>
      </c>
      <c r="C93" s="100" t="s">
        <v>3767</v>
      </c>
      <c r="D93" s="101"/>
      <c r="E93" s="97">
        <f>VLOOKUP(CONCATENATE(E$53,"_Qu_","CH"),fpre_reg_dat!$A$2:$BK$144,CH!$B93,0)</f>
        <v>99.496929119988835</v>
      </c>
      <c r="F93" s="102"/>
      <c r="G93" s="102">
        <f>VLOOKUP(CONCATENATE(G$53,"_Qu_","CH"),fpre_reg_dat!$A$2:$BK$144,CH!$B93,0)</f>
        <v>127.77621972993229</v>
      </c>
      <c r="H93" s="102"/>
      <c r="I93" s="102"/>
      <c r="J93" s="84"/>
      <c r="K93" s="84"/>
      <c r="L93" s="84"/>
      <c r="M93" s="9"/>
      <c r="N93" s="9"/>
      <c r="O93" s="9"/>
      <c r="P93" s="9"/>
      <c r="Q93" s="9"/>
      <c r="R93" s="9"/>
      <c r="S93" s="9"/>
      <c r="T93" s="9"/>
      <c r="U93" s="9"/>
    </row>
    <row r="94" spans="1:104" ht="15" customHeight="1" x14ac:dyDescent="0.2">
      <c r="B94" s="86">
        <f t="shared" si="3"/>
        <v>41</v>
      </c>
      <c r="C94" s="100" t="s">
        <v>3772</v>
      </c>
      <c r="D94" s="101"/>
      <c r="E94" s="97">
        <f>VLOOKUP(CONCATENATE(E$53,"_Qu_","CH"),fpre_reg_dat!$A$2:$BK$144,CH!$B94,0)</f>
        <v>101.14559949515395</v>
      </c>
      <c r="F94" s="102"/>
      <c r="G94" s="102">
        <f>VLOOKUP(CONCATENATE(G$53,"_Qu_","CH"),fpre_reg_dat!$A$2:$BK$144,CH!$B94,0)</f>
        <v>131.69917056873663</v>
      </c>
      <c r="H94" s="102"/>
      <c r="I94" s="102"/>
      <c r="J94" s="84"/>
      <c r="K94" s="84"/>
      <c r="L94" s="84"/>
      <c r="M94" s="9"/>
      <c r="N94" s="9"/>
      <c r="O94" s="9"/>
      <c r="P94" s="9"/>
      <c r="Q94" s="9"/>
      <c r="R94" s="9"/>
      <c r="S94" s="9"/>
      <c r="T94" s="9"/>
      <c r="U94" s="9"/>
    </row>
    <row r="95" spans="1:104" ht="15" customHeight="1" x14ac:dyDescent="0.2">
      <c r="B95" s="86">
        <f t="shared" si="3"/>
        <v>42</v>
      </c>
      <c r="C95" s="100" t="s">
        <v>3773</v>
      </c>
      <c r="D95" s="101"/>
      <c r="E95" s="97">
        <f>VLOOKUP(CONCATENATE(E$53,"_Qu_","CH"),fpre_reg_dat!$A$2:$BK$144,CH!$B95,0)</f>
        <v>102.1532065016665</v>
      </c>
      <c r="F95" s="102"/>
      <c r="G95" s="102">
        <f>VLOOKUP(CONCATENATE(G$53,"_Qu_","CH"),fpre_reg_dat!$A$2:$BK$144,CH!$B95,0)</f>
        <v>133.9183253782337</v>
      </c>
      <c r="H95" s="102"/>
      <c r="I95" s="102"/>
      <c r="J95" s="84"/>
      <c r="K95" s="84"/>
      <c r="L95" s="84"/>
      <c r="M95" s="9"/>
      <c r="N95" s="9"/>
      <c r="O95" s="9"/>
      <c r="P95" s="9"/>
      <c r="Q95" s="9"/>
      <c r="R95" s="9"/>
      <c r="S95" s="9"/>
      <c r="T95" s="9"/>
      <c r="U95" s="9"/>
    </row>
    <row r="96" spans="1:104" ht="15" customHeight="1" x14ac:dyDescent="0.2">
      <c r="B96" s="86">
        <f t="shared" si="3"/>
        <v>43</v>
      </c>
      <c r="C96" s="100" t="s">
        <v>3774</v>
      </c>
      <c r="D96" s="101"/>
      <c r="E96" s="97">
        <f>VLOOKUP(CONCATENATE(E$53,"_Qu_","CH"),fpre_reg_dat!$A$2:$BK$144,CH!$B96,0)</f>
        <v>103.51925481310433</v>
      </c>
      <c r="F96" s="102"/>
      <c r="G96" s="102">
        <f>VLOOKUP(CONCATENATE(G$53,"_Qu_","CH"),fpre_reg_dat!$A$2:$BK$144,CH!$B96,0)</f>
        <v>135.73281242730727</v>
      </c>
      <c r="H96" s="102"/>
      <c r="I96" s="102"/>
      <c r="J96" s="84"/>
      <c r="K96" s="84"/>
      <c r="L96" s="84"/>
      <c r="M96" s="9"/>
      <c r="N96" s="9"/>
      <c r="O96" s="9"/>
      <c r="P96" s="9"/>
      <c r="Q96" s="9"/>
      <c r="R96" s="9"/>
      <c r="S96" s="9"/>
      <c r="T96" s="9"/>
      <c r="U96" s="9"/>
    </row>
    <row r="97" spans="2:21" ht="15" customHeight="1" x14ac:dyDescent="0.2">
      <c r="B97" s="86">
        <f t="shared" si="3"/>
        <v>44</v>
      </c>
      <c r="C97" s="100" t="s">
        <v>3827</v>
      </c>
      <c r="D97" s="101"/>
      <c r="E97" s="97">
        <f>VLOOKUP(CONCATENATE(E$53,"_Qu_","CH"),fpre_reg_dat!$A$2:$BK$144,CH!$B97,0)</f>
        <v>104.01119373966364</v>
      </c>
      <c r="F97" s="102"/>
      <c r="G97" s="102">
        <f>VLOOKUP(CONCATENATE(G$53,"_Qu_","CH"),fpre_reg_dat!$A$2:$BK$144,CH!$B97,0)</f>
        <v>138.13134180103242</v>
      </c>
      <c r="H97" s="102"/>
      <c r="I97" s="102"/>
      <c r="J97" s="84"/>
      <c r="K97" s="84"/>
      <c r="L97" s="84"/>
      <c r="M97" s="9"/>
      <c r="N97" s="9"/>
      <c r="O97" s="9"/>
      <c r="P97" s="9"/>
      <c r="Q97" s="9"/>
      <c r="R97" s="9"/>
      <c r="S97" s="9"/>
      <c r="T97" s="9"/>
      <c r="U97" s="9"/>
    </row>
    <row r="98" spans="2:21" ht="15" customHeight="1" x14ac:dyDescent="0.2">
      <c r="B98" s="86">
        <f t="shared" si="3"/>
        <v>45</v>
      </c>
      <c r="C98" s="100" t="s">
        <v>3872</v>
      </c>
      <c r="D98" s="101"/>
      <c r="E98" s="97">
        <f>VLOOKUP(CONCATENATE(E$53,"_Qu_","CH"),fpre_reg_dat!$A$2:$BK$144,CH!$B98,0)</f>
        <v>103.82012175542715</v>
      </c>
      <c r="F98" s="102"/>
      <c r="G98" s="102">
        <f>VLOOKUP(CONCATENATE(G$53,"_Qu_","CH"),fpre_reg_dat!$A$2:$BK$144,CH!$B98,0)</f>
        <v>137.79900674389916</v>
      </c>
      <c r="H98" s="102"/>
      <c r="I98" s="102"/>
      <c r="J98" s="84"/>
      <c r="K98" s="84"/>
      <c r="L98" s="84"/>
      <c r="M98" s="9"/>
      <c r="N98" s="9"/>
      <c r="O98" s="9"/>
      <c r="P98" s="9"/>
      <c r="Q98" s="9"/>
      <c r="R98" s="9"/>
      <c r="S98" s="9"/>
      <c r="T98" s="9"/>
      <c r="U98" s="9"/>
    </row>
    <row r="99" spans="2:21" ht="15" customHeight="1" x14ac:dyDescent="0.2">
      <c r="B99" s="86">
        <f t="shared" si="3"/>
        <v>46</v>
      </c>
      <c r="C99" s="100" t="s">
        <v>3985</v>
      </c>
      <c r="D99" s="101"/>
      <c r="E99" s="97">
        <f>VLOOKUP(CONCATENATE(E$53,"_Qu_","CH"),fpre_reg_dat!$A$2:$BK$144,CH!$B99,0)</f>
        <v>103.132525100395</v>
      </c>
      <c r="F99" s="102"/>
      <c r="G99" s="102">
        <f>VLOOKUP(CONCATENATE(G$53,"_Qu_","CH"),fpre_reg_dat!$A$2:$BK$144,CH!$B99,0)</f>
        <v>135.40334462313433</v>
      </c>
      <c r="H99" s="102"/>
      <c r="I99" s="102"/>
      <c r="J99" s="84"/>
      <c r="K99" s="84"/>
      <c r="L99" s="84"/>
      <c r="M99" s="9"/>
      <c r="N99" s="9"/>
      <c r="O99" s="9"/>
      <c r="P99" s="9"/>
      <c r="Q99" s="9"/>
      <c r="R99" s="9"/>
      <c r="S99" s="9"/>
      <c r="T99" s="9"/>
      <c r="U99" s="9"/>
    </row>
    <row r="100" spans="2:21" ht="15" customHeight="1" x14ac:dyDescent="0.2">
      <c r="B100" s="86">
        <f t="shared" si="3"/>
        <v>47</v>
      </c>
      <c r="C100" s="100" t="s">
        <v>3986</v>
      </c>
      <c r="D100" s="101"/>
      <c r="E100" s="97">
        <f>VLOOKUP(CONCATENATE(E$53,"_Qu_","CH"),fpre_reg_dat!$A$2:$BK$144,CH!$B100,0)</f>
        <v>100.56415525957698</v>
      </c>
      <c r="F100" s="102"/>
      <c r="G100" s="102">
        <f>VLOOKUP(CONCATENATE(G$53,"_Qu_","CH"),fpre_reg_dat!$A$2:$BK$144,CH!$B100,0)</f>
        <v>131.25273512747603</v>
      </c>
      <c r="H100" s="102"/>
      <c r="I100" s="102"/>
      <c r="J100" s="84"/>
      <c r="K100" s="84"/>
      <c r="L100" s="84"/>
      <c r="M100" s="9"/>
      <c r="N100" s="9"/>
      <c r="O100" s="9"/>
      <c r="P100" s="9"/>
      <c r="Q100" s="9"/>
      <c r="R100" s="9"/>
      <c r="S100" s="9"/>
      <c r="T100" s="9"/>
      <c r="U100" s="9"/>
    </row>
    <row r="101" spans="2:21" ht="15" customHeight="1" x14ac:dyDescent="0.2">
      <c r="B101" s="86">
        <f t="shared" si="3"/>
        <v>48</v>
      </c>
      <c r="C101" s="100" t="s">
        <v>3988</v>
      </c>
      <c r="D101" s="101"/>
      <c r="E101" s="97">
        <f>VLOOKUP(CONCATENATE(E$53,"_Qu_","CH"),fpre_reg_dat!$A$2:$BK$144,CH!$B101,0)</f>
        <v>102.41324207411454</v>
      </c>
      <c r="F101" s="102"/>
      <c r="G101" s="102">
        <f>VLOOKUP(CONCATENATE(G$53,"_Qu_","CH"),fpre_reg_dat!$A$2:$BK$144,CH!$B101,0)</f>
        <v>133.72569636849647</v>
      </c>
      <c r="H101" s="102"/>
      <c r="I101" s="102"/>
      <c r="J101" s="84"/>
      <c r="K101" s="84"/>
      <c r="L101" s="84"/>
      <c r="M101" s="9"/>
      <c r="N101" s="9"/>
      <c r="O101" s="9"/>
      <c r="P101" s="9"/>
      <c r="Q101" s="9"/>
      <c r="R101" s="9"/>
      <c r="S101" s="9"/>
      <c r="T101" s="9"/>
      <c r="U101" s="9"/>
    </row>
    <row r="102" spans="2:21" ht="15" customHeight="1" x14ac:dyDescent="0.2">
      <c r="B102" s="86">
        <f t="shared" si="3"/>
        <v>49</v>
      </c>
      <c r="C102" s="100" t="s">
        <v>3989</v>
      </c>
      <c r="D102" s="101"/>
      <c r="E102" s="97">
        <f>VLOOKUP(CONCATENATE(E$53,"_Qu_","CH"),fpre_reg_dat!$A$2:$BK$144,CH!$B102,0)</f>
        <v>102.80267353848835</v>
      </c>
      <c r="F102" s="102"/>
      <c r="G102" s="102">
        <f>VLOOKUP(CONCATENATE(G$53,"_Qu_","CH"),fpre_reg_dat!$A$2:$BK$144,CH!$B102,0)</f>
        <v>135.41793151775573</v>
      </c>
      <c r="H102" s="102"/>
      <c r="I102" s="102"/>
      <c r="J102" s="84"/>
      <c r="K102" s="84"/>
      <c r="L102" s="84"/>
      <c r="M102" s="9"/>
      <c r="N102" s="9"/>
      <c r="O102" s="9"/>
      <c r="P102" s="9"/>
      <c r="Q102" s="9"/>
      <c r="R102" s="9"/>
      <c r="S102" s="9"/>
      <c r="T102" s="9"/>
      <c r="U102" s="9"/>
    </row>
    <row r="103" spans="2:21" ht="15" customHeight="1" x14ac:dyDescent="0.2">
      <c r="B103" s="86">
        <f t="shared" si="3"/>
        <v>50</v>
      </c>
      <c r="C103" s="100" t="s">
        <v>3992</v>
      </c>
      <c r="D103" s="101"/>
      <c r="E103" s="97">
        <f>VLOOKUP(CONCATENATE(E$53,"_Qu_","CH"),fpre_reg_dat!$A$2:$BK$144,CH!$B103,0)</f>
        <v>103.16779322539149</v>
      </c>
      <c r="F103" s="102"/>
      <c r="G103" s="102">
        <f>VLOOKUP(CONCATENATE(G$53,"_Qu_","CH"),fpre_reg_dat!$A$2:$BK$144,CH!$B103,0)</f>
        <v>136.10384514742978</v>
      </c>
      <c r="H103" s="102"/>
      <c r="I103" s="102"/>
      <c r="J103" s="84"/>
      <c r="K103" s="84"/>
      <c r="L103" s="84"/>
      <c r="M103" s="9"/>
      <c r="N103" s="9"/>
      <c r="O103" s="9"/>
      <c r="P103" s="9"/>
      <c r="Q103" s="9"/>
      <c r="R103" s="9"/>
      <c r="S103" s="9"/>
      <c r="T103" s="9"/>
      <c r="U103" s="9"/>
    </row>
    <row r="104" spans="2:21" ht="15" customHeight="1" x14ac:dyDescent="0.2">
      <c r="B104" s="86">
        <f t="shared" si="3"/>
        <v>51</v>
      </c>
      <c r="C104" s="100" t="s">
        <v>3993</v>
      </c>
      <c r="D104" s="101"/>
      <c r="E104" s="97">
        <f>VLOOKUP(CONCATENATE(E$53,"_Qu_","CH"),fpre_reg_dat!$A$2:$BK$144,CH!$B104,0)</f>
        <v>102.03851130323217</v>
      </c>
      <c r="F104" s="102"/>
      <c r="G104" s="102">
        <f>VLOOKUP(CONCATENATE(G$53,"_Qu_","CH"),fpre_reg_dat!$A$2:$BK$144,CH!$B104,0)</f>
        <v>137.52248686489239</v>
      </c>
      <c r="H104" s="102"/>
      <c r="I104" s="102"/>
      <c r="J104" s="84"/>
      <c r="K104" s="84"/>
      <c r="L104" s="84"/>
      <c r="M104" s="9"/>
      <c r="N104" s="9"/>
      <c r="O104" s="9"/>
      <c r="P104" s="9"/>
      <c r="Q104" s="9"/>
      <c r="R104" s="9"/>
      <c r="S104" s="9"/>
      <c r="T104" s="9"/>
      <c r="U104" s="9"/>
    </row>
    <row r="105" spans="2:21" ht="15" customHeight="1" x14ac:dyDescent="0.2">
      <c r="B105" s="86">
        <f t="shared" si="3"/>
        <v>52</v>
      </c>
      <c r="C105" s="100" t="s">
        <v>3994</v>
      </c>
      <c r="D105" s="101"/>
      <c r="E105" s="97">
        <f>VLOOKUP(CONCATENATE(E$53,"_Qu_","CH"),fpre_reg_dat!$A$2:$BK$144,CH!$B105,0)</f>
        <v>104.25701286688178</v>
      </c>
      <c r="F105" s="102"/>
      <c r="G105" s="102">
        <f>VLOOKUP(CONCATENATE(G$53,"_Qu_","CH"),fpre_reg_dat!$A$2:$BK$144,CH!$B105,0)</f>
        <v>144.26994453828124</v>
      </c>
      <c r="H105" s="102"/>
      <c r="I105" s="102"/>
      <c r="J105" s="84"/>
      <c r="K105" s="84"/>
      <c r="L105" s="84"/>
      <c r="M105" s="9"/>
      <c r="N105" s="9"/>
      <c r="O105" s="9"/>
      <c r="P105" s="9"/>
      <c r="Q105" s="9"/>
      <c r="R105" s="9"/>
      <c r="S105" s="9"/>
      <c r="T105" s="9"/>
      <c r="U105" s="9"/>
    </row>
    <row r="106" spans="2:21" ht="15" customHeight="1" x14ac:dyDescent="0.2">
      <c r="B106" s="86">
        <f t="shared" si="3"/>
        <v>53</v>
      </c>
      <c r="C106" s="100" t="s">
        <v>3995</v>
      </c>
      <c r="D106" s="101"/>
      <c r="E106" s="97">
        <f>VLOOKUP(CONCATENATE(E$53,"_Qu_","CH"),fpre_reg_dat!$A$2:$BK$144,CH!$B106,0)</f>
        <v>105.13555828342257</v>
      </c>
      <c r="F106" s="102"/>
      <c r="G106" s="102">
        <f>VLOOKUP(CONCATENATE(G$53,"_Qu_","CH"),fpre_reg_dat!$A$2:$BK$144,CH!$B106,0)</f>
        <v>147.4158196670343</v>
      </c>
      <c r="H106" s="102"/>
      <c r="I106" s="102"/>
      <c r="J106" s="84"/>
      <c r="K106" s="84"/>
      <c r="L106" s="84"/>
      <c r="M106" s="9"/>
      <c r="N106" s="9"/>
      <c r="O106" s="9"/>
      <c r="P106" s="9"/>
      <c r="Q106" s="9"/>
      <c r="R106" s="9"/>
      <c r="S106" s="9"/>
      <c r="T106" s="9"/>
      <c r="U106" s="9"/>
    </row>
    <row r="107" spans="2:21" ht="15" customHeight="1" x14ac:dyDescent="0.2">
      <c r="B107" s="86">
        <f t="shared" si="3"/>
        <v>54</v>
      </c>
      <c r="C107" s="100" t="s">
        <v>3997</v>
      </c>
      <c r="D107" s="101"/>
      <c r="E107" s="97">
        <f>VLOOKUP(CONCATENATE(E$53,"_Qu_","CH"),fpre_reg_dat!$A$2:$BK$144,CH!$B107,0)</f>
        <v>104.81533426426459</v>
      </c>
      <c r="F107" s="102"/>
      <c r="G107" s="102">
        <f>VLOOKUP(CONCATENATE(G$53,"_Qu_","CH"),fpre_reg_dat!$A$2:$BK$144,CH!$B107,0)</f>
        <v>147.77262156203068</v>
      </c>
      <c r="H107" s="102"/>
      <c r="I107" s="102"/>
      <c r="J107" s="84"/>
      <c r="K107" s="84"/>
      <c r="L107" s="84"/>
      <c r="M107" s="9"/>
      <c r="N107" s="9"/>
      <c r="O107" s="9"/>
      <c r="P107" s="9"/>
      <c r="Q107" s="9"/>
      <c r="R107" s="9"/>
      <c r="S107" s="9"/>
      <c r="T107" s="9"/>
      <c r="U107" s="9"/>
    </row>
    <row r="108" spans="2:21" ht="15" customHeight="1" x14ac:dyDescent="0.2">
      <c r="B108" s="86">
        <f t="shared" si="3"/>
        <v>55</v>
      </c>
      <c r="C108" s="100" t="s">
        <v>3998</v>
      </c>
      <c r="D108" s="101"/>
      <c r="E108" s="97">
        <f>VLOOKUP(CONCATENATE(E$53,"_Qu_","CH"),fpre_reg_dat!$A$2:$BK$144,CH!$B108,0)</f>
        <v>105.16762970421185</v>
      </c>
      <c r="F108" s="102"/>
      <c r="G108" s="102">
        <f>VLOOKUP(CONCATENATE(G$53,"_Qu_","CH"),fpre_reg_dat!$A$2:$BK$144,CH!$B108,0)</f>
        <v>145.33251680979319</v>
      </c>
      <c r="H108" s="102"/>
      <c r="I108" s="102"/>
      <c r="J108" s="84"/>
      <c r="K108" s="84"/>
      <c r="L108" s="84"/>
      <c r="M108" s="9"/>
      <c r="N108" s="9"/>
      <c r="O108" s="9"/>
      <c r="P108" s="9"/>
      <c r="Q108" s="9"/>
      <c r="R108" s="9"/>
      <c r="S108" s="9"/>
      <c r="T108" s="9"/>
      <c r="U108" s="9"/>
    </row>
    <row r="109" spans="2:21" ht="15" customHeight="1" x14ac:dyDescent="0.2">
      <c r="B109" s="86">
        <f t="shared" si="3"/>
        <v>56</v>
      </c>
      <c r="C109" s="100" t="s">
        <v>3999</v>
      </c>
      <c r="D109" s="101"/>
      <c r="E109" s="97">
        <f>VLOOKUP(CONCATENATE(E$53,"_Qu_","CH"),fpre_reg_dat!$A$2:$BK$144,CH!$B109,0)</f>
        <v>103.20941389502875</v>
      </c>
      <c r="F109" s="102"/>
      <c r="G109" s="102">
        <f>VLOOKUP(CONCATENATE(G$53,"_Qu_","CH"),fpre_reg_dat!$A$2:$BK$144,CH!$B109,0)</f>
        <v>140.19196699415784</v>
      </c>
      <c r="H109" s="102"/>
      <c r="I109" s="102"/>
      <c r="J109" s="84"/>
      <c r="K109" s="84"/>
      <c r="L109" s="84"/>
      <c r="M109" s="9"/>
      <c r="N109" s="9"/>
      <c r="O109" s="9"/>
      <c r="P109" s="9"/>
      <c r="Q109" s="9"/>
      <c r="R109" s="9"/>
      <c r="S109" s="9"/>
      <c r="T109" s="9"/>
      <c r="U109" s="9"/>
    </row>
    <row r="110" spans="2:21" ht="15" customHeight="1" x14ac:dyDescent="0.2">
      <c r="B110" s="86">
        <f t="shared" si="3"/>
        <v>57</v>
      </c>
      <c r="C110" s="100" t="s">
        <v>4000</v>
      </c>
      <c r="D110" s="101"/>
      <c r="E110" s="97">
        <f>VLOOKUP(CONCATENATE(E$53,"_Qu_","CH"),fpre_reg_dat!$A$2:$BK$144,CH!$B110,0)</f>
        <v>103.5359334895612</v>
      </c>
      <c r="F110" s="102"/>
      <c r="G110" s="102">
        <f>VLOOKUP(CONCATENATE(G$53,"_Qu_","CH"),fpre_reg_dat!$A$2:$BK$144,CH!$B110,0)</f>
        <v>132.05444768654922</v>
      </c>
      <c r="H110" s="102"/>
      <c r="I110" s="102"/>
      <c r="J110" s="84"/>
      <c r="K110" s="84"/>
      <c r="L110" s="84"/>
      <c r="M110" s="9"/>
      <c r="N110" s="9"/>
      <c r="O110" s="9"/>
      <c r="P110" s="9"/>
      <c r="Q110" s="9"/>
      <c r="R110" s="9"/>
      <c r="S110" s="9"/>
      <c r="T110" s="9"/>
      <c r="U110" s="9"/>
    </row>
    <row r="111" spans="2:21" ht="15" customHeight="1" x14ac:dyDescent="0.2">
      <c r="B111" s="67"/>
      <c r="C111" s="181"/>
      <c r="D111" s="181"/>
      <c r="E111" s="96"/>
      <c r="F111" s="97"/>
      <c r="G111" s="96"/>
      <c r="H111" s="97"/>
      <c r="I111" s="96"/>
      <c r="J111" s="84"/>
      <c r="K111" s="84"/>
      <c r="L111" s="84"/>
      <c r="M111" s="18"/>
      <c r="N111" s="9"/>
      <c r="O111" s="9"/>
      <c r="P111" s="9"/>
      <c r="Q111" s="9"/>
      <c r="R111" s="9"/>
      <c r="S111" s="9"/>
      <c r="T111" s="9"/>
      <c r="U111" s="9"/>
    </row>
    <row r="112" spans="2:21" ht="15" customHeight="1" x14ac:dyDescent="0.2">
      <c r="B112" s="67"/>
      <c r="C112" s="181" t="str">
        <f>C109&amp;" - "&amp;C110</f>
        <v>2022:4 - 2023:1</v>
      </c>
      <c r="D112" s="181"/>
      <c r="E112" s="96">
        <f>E110/E109-1</f>
        <v>3.1636609705443242E-3</v>
      </c>
      <c r="F112" s="97"/>
      <c r="G112" s="96">
        <f>G110/G109-1</f>
        <v>-5.8045546275470428E-2</v>
      </c>
      <c r="H112" s="97"/>
      <c r="I112" s="96"/>
      <c r="J112" s="84"/>
      <c r="K112" s="84"/>
      <c r="L112" s="84"/>
      <c r="M112" s="18"/>
      <c r="N112" s="9"/>
      <c r="O112" s="9"/>
      <c r="P112" s="9"/>
      <c r="Q112" s="9"/>
      <c r="R112" s="9"/>
      <c r="S112" s="9"/>
      <c r="T112" s="9"/>
      <c r="U112" s="9"/>
    </row>
    <row r="113" spans="1:24" ht="15" customHeight="1" x14ac:dyDescent="0.2">
      <c r="B113" s="67"/>
      <c r="C113" s="181" t="str">
        <f>C106&amp;" - "&amp;C110</f>
        <v>2022:1 - 2023:1</v>
      </c>
      <c r="D113" s="181"/>
      <c r="E113" s="107">
        <f>E110/E106-1</f>
        <v>-1.521487896177931E-2</v>
      </c>
      <c r="F113" s="95"/>
      <c r="G113" s="107">
        <f>G110/G106-1</f>
        <v>-0.104204365686</v>
      </c>
      <c r="H113" s="95"/>
      <c r="I113" s="107"/>
      <c r="J113" s="84"/>
      <c r="K113" s="84"/>
      <c r="L113" s="84"/>
      <c r="M113" s="18"/>
      <c r="N113" s="9"/>
      <c r="O113" s="9"/>
      <c r="P113" s="9"/>
      <c r="Q113" s="9"/>
      <c r="R113" s="9"/>
      <c r="S113" s="9"/>
      <c r="T113" s="9"/>
      <c r="U113" s="9"/>
    </row>
    <row r="114" spans="1:24" x14ac:dyDescent="0.2">
      <c r="C114" s="184" t="s">
        <v>3888</v>
      </c>
      <c r="D114" s="184"/>
      <c r="E114" s="184"/>
      <c r="F114" s="184"/>
      <c r="G114" s="184"/>
      <c r="H114" s="184"/>
      <c r="I114" s="184"/>
      <c r="J114" s="184"/>
      <c r="K114" s="184"/>
      <c r="L114" s="9"/>
      <c r="M114" s="9"/>
      <c r="N114" s="9"/>
      <c r="O114" s="62"/>
      <c r="P114" s="9"/>
      <c r="Q114" s="9"/>
      <c r="R114" s="62"/>
      <c r="S114" s="62"/>
      <c r="T114" s="62"/>
      <c r="U114" s="62"/>
      <c r="V114" s="62"/>
    </row>
    <row r="115" spans="1:24" ht="30" customHeight="1" x14ac:dyDescent="0.2">
      <c r="C115" s="183"/>
      <c r="D115" s="183"/>
      <c r="E115" s="183"/>
      <c r="F115" s="183"/>
      <c r="G115" s="183"/>
      <c r="H115" s="183"/>
      <c r="I115" s="183"/>
      <c r="J115" s="183"/>
      <c r="K115" s="183"/>
      <c r="L115" s="9"/>
      <c r="M115" s="9"/>
      <c r="N115" s="9"/>
      <c r="O115" s="9"/>
      <c r="P115" s="9"/>
      <c r="Q115" s="9"/>
      <c r="R115" s="9"/>
      <c r="S115" s="9"/>
      <c r="T115" s="9"/>
      <c r="U115" s="9"/>
    </row>
    <row r="116" spans="1:24" ht="4.5" customHeight="1" x14ac:dyDescent="0.2"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</row>
    <row r="117" spans="1:24" ht="9.9499999999999993" customHeight="1" x14ac:dyDescent="0.2">
      <c r="B117" s="10"/>
      <c r="C117" s="172" t="s">
        <v>10</v>
      </c>
      <c r="D117" s="172"/>
      <c r="E117" s="172"/>
      <c r="F117" s="172" t="str">
        <f>te!A12</f>
        <v>Indici di mercato per immobili di reddito</v>
      </c>
      <c r="G117" s="172"/>
      <c r="H117" s="172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125" t="str">
        <f>hi!$G$5</f>
        <v>1° trimestre 2023</v>
      </c>
    </row>
    <row r="118" spans="1:24" s="10" customFormat="1" ht="9.9499999999999993" customHeight="1" x14ac:dyDescent="0.2">
      <c r="A118" s="64"/>
      <c r="C118" s="172" t="s">
        <v>0</v>
      </c>
      <c r="D118" s="172"/>
      <c r="E118" s="172"/>
      <c r="W118" s="64"/>
      <c r="X118" s="12"/>
    </row>
    <row r="119" spans="1:24" s="9" customFormat="1" ht="8.1" customHeight="1" x14ac:dyDescent="0.2">
      <c r="A119" s="12"/>
      <c r="W119" s="12"/>
      <c r="X119" s="12"/>
    </row>
    <row r="120" spans="1:24" s="9" customFormat="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</row>
    <row r="121" spans="1:24" s="9" customFormat="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</row>
    <row r="122" spans="1:24" s="9" customFormat="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</row>
    <row r="123" spans="1:24" s="9" customForma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</row>
    <row r="124" spans="1:24" s="9" customForma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</row>
    <row r="125" spans="1:24" s="9" customForma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</row>
    <row r="126" spans="1:24" s="9" customForma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</row>
    <row r="127" spans="1:24" s="9" customForma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</row>
    <row r="128" spans="1:24" s="9" customForma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</row>
    <row r="129" spans="1:24" s="9" customForma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</row>
    <row r="130" spans="1:24" s="9" customForma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</row>
    <row r="131" spans="1:24" s="9" customForma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</row>
    <row r="132" spans="1:24" s="9" customForma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</row>
    <row r="133" spans="1:24" s="9" customForma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</row>
    <row r="134" spans="1:24" s="9" customForma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</row>
    <row r="135" spans="1:24" s="9" customForma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</row>
    <row r="136" spans="1:24" s="9" customForma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</row>
    <row r="137" spans="1:24" s="9" customForma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</row>
    <row r="138" spans="1:24" s="9" customForma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</row>
    <row r="139" spans="1:24" s="9" customForma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</row>
    <row r="140" spans="1:24" s="9" customForma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</row>
    <row r="141" spans="1:24" s="9" customForma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</row>
    <row r="142" spans="1:24" s="9" customForma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</row>
    <row r="143" spans="1:24" s="9" customForma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</row>
    <row r="144" spans="1:24" s="9" customForma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</row>
    <row r="145" spans="1:24" s="9" customForma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</row>
    <row r="146" spans="1:24" s="9" customForma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</row>
    <row r="147" spans="1:24" s="9" customForma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</row>
    <row r="148" spans="1:24" s="9" customForma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</row>
    <row r="149" spans="1:24" s="9" customForma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</row>
    <row r="150" spans="1:24" s="9" customForma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</row>
    <row r="151" spans="1:24" s="9" customForma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</row>
    <row r="152" spans="1:24" s="9" customForma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</row>
    <row r="153" spans="1:24" s="9" customForma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</row>
    <row r="154" spans="1:24" s="9" customForma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</row>
    <row r="155" spans="1:24" s="9" customForma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</row>
    <row r="156" spans="1:24" s="9" customForma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</row>
    <row r="157" spans="1:24" s="9" customForma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</row>
    <row r="158" spans="1:24" s="9" customForma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</row>
    <row r="159" spans="1:24" s="9" customForma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</row>
    <row r="160" spans="1:24" s="9" customForma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</row>
    <row r="161" spans="1:24" s="9" customForma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 s="9" customForma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s="9" customForma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s="9" customForma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x14ac:dyDescent="0.2"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</row>
  </sheetData>
  <sheetProtection sheet="1" objects="1" scenarios="1"/>
  <mergeCells count="30">
    <mergeCell ref="C11:K11"/>
    <mergeCell ref="C13:K13"/>
    <mergeCell ref="M11:U11"/>
    <mergeCell ref="M13:U13"/>
    <mergeCell ref="C33:H33"/>
    <mergeCell ref="M34:U35"/>
    <mergeCell ref="M42:U43"/>
    <mergeCell ref="T57:U57"/>
    <mergeCell ref="H57:I57"/>
    <mergeCell ref="C46:E46"/>
    <mergeCell ref="C47:E47"/>
    <mergeCell ref="F46:H46"/>
    <mergeCell ref="C44:K44"/>
    <mergeCell ref="C39:D39"/>
    <mergeCell ref="C40:D40"/>
    <mergeCell ref="T46:U46"/>
    <mergeCell ref="N57:O57"/>
    <mergeCell ref="P57:Q57"/>
    <mergeCell ref="R57:S57"/>
    <mergeCell ref="C111:D111"/>
    <mergeCell ref="F57:G57"/>
    <mergeCell ref="D57:E57"/>
    <mergeCell ref="L57:M57"/>
    <mergeCell ref="C118:E118"/>
    <mergeCell ref="F117:H117"/>
    <mergeCell ref="C115:K115"/>
    <mergeCell ref="C114:K114"/>
    <mergeCell ref="C113:D113"/>
    <mergeCell ref="C112:D112"/>
    <mergeCell ref="C117:E117"/>
  </mergeCells>
  <phoneticPr fontId="2" type="noConversion"/>
  <conditionalFormatting sqref="B39:V39 S39:S40 U39:U40 B40:B41 C41 L41:V41 B42:V42 B43 D43:V43 B44:V55 B56:P56 T56:V56 B57:V77 V78:V85 P83:Q85 R83:U86 K85:Q86 K86:U86 B82:J85 B78:U81 C40:V40">
    <cfRule type="containsErrors" dxfId="79" priority="50">
      <formula>ISERROR(B39)</formula>
    </cfRule>
  </conditionalFormatting>
  <conditionalFormatting sqref="B86:V127">
    <cfRule type="containsErrors" dxfId="78" priority="16">
      <formula>ISERROR(B86)</formula>
    </cfRule>
  </conditionalFormatting>
  <conditionalFormatting sqref="E36 J36:K36">
    <cfRule type="containsErrors" dxfId="77" priority="75">
      <formula>ISERROR(E36)</formula>
    </cfRule>
    <cfRule type="expression" dxfId="76" priority="76" stopIfTrue="1">
      <formula>#N/A</formula>
    </cfRule>
    <cfRule type="containsErrors" dxfId="75" priority="77">
      <formula>ISERROR(E36)</formula>
    </cfRule>
    <cfRule type="expression" dxfId="74" priority="78" stopIfTrue="1">
      <formula>#N/A</formula>
    </cfRule>
  </conditionalFormatting>
  <conditionalFormatting sqref="E58:E97">
    <cfRule type="expression" dxfId="73" priority="188" stopIfTrue="1">
      <formula>#N/A</formula>
    </cfRule>
    <cfRule type="containsErrors" dxfId="72" priority="189">
      <formula>ISERROR(E58)</formula>
    </cfRule>
    <cfRule type="expression" dxfId="71" priority="190" stopIfTrue="1">
      <formula>#N/A</formula>
    </cfRule>
  </conditionalFormatting>
  <conditionalFormatting sqref="E58:E98 O86:O91">
    <cfRule type="containsErrors" dxfId="70" priority="24">
      <formula>ISERROR(E58)</formula>
    </cfRule>
  </conditionalFormatting>
  <conditionalFormatting sqref="E98 O86:O91">
    <cfRule type="expression" dxfId="69" priority="25" stopIfTrue="1">
      <formula>#N/A</formula>
    </cfRule>
  </conditionalFormatting>
  <conditionalFormatting sqref="E98:E110">
    <cfRule type="containsErrors" dxfId="68" priority="19">
      <formula>ISERROR(E98)</formula>
    </cfRule>
    <cfRule type="expression" dxfId="67" priority="20" stopIfTrue="1">
      <formula>#N/A</formula>
    </cfRule>
  </conditionalFormatting>
  <conditionalFormatting sqref="E99:E110">
    <cfRule type="containsErrors" dxfId="66" priority="17">
      <formula>ISERROR(E99)</formula>
    </cfRule>
    <cfRule type="expression" dxfId="65" priority="18" stopIfTrue="1">
      <formula>#N/A</formula>
    </cfRule>
  </conditionalFormatting>
  <conditionalFormatting sqref="E38:K40 E42:K42 M85 E112:K113 M39:U40">
    <cfRule type="expression" dxfId="64" priority="194" stopIfTrue="1">
      <formula>#N/A</formula>
    </cfRule>
  </conditionalFormatting>
  <conditionalFormatting sqref="E111:K111">
    <cfRule type="containsErrors" dxfId="63" priority="28">
      <formula>ISERROR(E111)</formula>
    </cfRule>
    <cfRule type="expression" dxfId="62" priority="29" stopIfTrue="1">
      <formula>#N/A</formula>
    </cfRule>
  </conditionalFormatting>
  <conditionalFormatting sqref="E111:K113">
    <cfRule type="containsErrors" dxfId="61" priority="30">
      <formula>ISERROR(E111)</formula>
    </cfRule>
    <cfRule type="expression" dxfId="60" priority="31" stopIfTrue="1">
      <formula>#N/A</formula>
    </cfRule>
  </conditionalFormatting>
  <conditionalFormatting sqref="E38:K40 E42:K42 E112:K113 M39:U40">
    <cfRule type="containsErrors" dxfId="59" priority="193">
      <formula>ISERROR(E38)</formula>
    </cfRule>
  </conditionalFormatting>
  <conditionalFormatting sqref="K83:O83">
    <cfRule type="containsErrors" dxfId="58" priority="44">
      <formula>ISERROR(K83)</formula>
    </cfRule>
  </conditionalFormatting>
  <conditionalFormatting sqref="K84:O84">
    <cfRule type="containsErrors" dxfId="57" priority="4">
      <formula>ISERROR(K84)</formula>
    </cfRule>
  </conditionalFormatting>
  <conditionalFormatting sqref="M58">
    <cfRule type="containsErrors" dxfId="56" priority="55">
      <formula>ISERROR(M58)</formula>
    </cfRule>
    <cfRule type="expression" dxfId="55" priority="56" stopIfTrue="1">
      <formula>#N/A</formula>
    </cfRule>
  </conditionalFormatting>
  <conditionalFormatting sqref="M58:M81">
    <cfRule type="containsErrors" dxfId="54" priority="57">
      <formula>ISERROR(M58)</formula>
    </cfRule>
    <cfRule type="expression" dxfId="53" priority="58" stopIfTrue="1">
      <formula>#N/A</formula>
    </cfRule>
  </conditionalFormatting>
  <conditionalFormatting sqref="M83">
    <cfRule type="expression" dxfId="52" priority="46" stopIfTrue="1">
      <formula>#N/A</formula>
    </cfRule>
  </conditionalFormatting>
  <conditionalFormatting sqref="M83:M85">
    <cfRule type="containsErrors" dxfId="51" priority="39">
      <formula>ISERROR(M83)</formula>
    </cfRule>
  </conditionalFormatting>
  <conditionalFormatting sqref="M84">
    <cfRule type="expression" dxfId="50" priority="40" stopIfTrue="1">
      <formula>#N/A</formula>
    </cfRule>
  </conditionalFormatting>
  <conditionalFormatting sqref="M34:U35">
    <cfRule type="containsErrors" dxfId="49" priority="26">
      <formula>ISERROR(M34)</formula>
    </cfRule>
  </conditionalFormatting>
  <conditionalFormatting sqref="N142">
    <cfRule type="expression" priority="179">
      <formula>"istzahl($D$10)"</formula>
    </cfRule>
  </conditionalFormatting>
  <conditionalFormatting sqref="O83">
    <cfRule type="expression" dxfId="48" priority="3" stopIfTrue="1">
      <formula>#N/A</formula>
    </cfRule>
  </conditionalFormatting>
  <conditionalFormatting sqref="O83:O84">
    <cfRule type="containsErrors" dxfId="47" priority="1">
      <formula>ISERROR(O83)</formula>
    </cfRule>
  </conditionalFormatting>
  <conditionalFormatting sqref="O84">
    <cfRule type="expression" dxfId="46" priority="2" stopIfTrue="1">
      <formula>#N/A</formula>
    </cfRule>
  </conditionalFormatting>
  <pageMargins left="1.1811023622047245" right="0.59055118110236227" top="0" bottom="0.39370078740157483" header="0" footer="0"/>
  <pageSetup paperSize="9" scale="76" fitToWidth="0" fitToHeight="0" orientation="landscape" r:id="rId1"/>
  <headerFooter alignWithMargins="0"/>
  <ignoredErrors>
    <ignoredError sqref="C111:K111 D58 F58 F59:F97 C115:K115 D112 F112 D113 F113 H112 H113 J112 J113 F116:K116 D59:D96 D97 D114:K114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99139" r:id="rId4" name="Drop Down 3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CZ240"/>
  <sheetViews>
    <sheetView workbookViewId="0"/>
  </sheetViews>
  <sheetFormatPr baseColWidth="10" defaultColWidth="11.19921875" defaultRowHeight="12.75" x14ac:dyDescent="0.2"/>
  <cols>
    <col min="1" max="1" width="6.19921875" style="38" customWidth="1"/>
    <col min="2" max="2" width="3.69921875" style="38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0" width="3.69921875" style="9" customWidth="1"/>
    <col min="31" max="31" width="3.69921875" style="12" customWidth="1"/>
    <col min="32" max="32" width="11.19921875" style="12"/>
    <col min="33" max="96" width="11.19921875" style="9"/>
    <col min="97" max="16384" width="11.19921875" style="2"/>
  </cols>
  <sheetData>
    <row r="1" spans="1:103" s="9" customFormat="1" ht="5.0999999999999996" customHeight="1" x14ac:dyDescent="0.2">
      <c r="A1" s="1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E1" s="12"/>
      <c r="AF1" s="12"/>
    </row>
    <row r="2" spans="1:103" ht="5.0999999999999996" customHeight="1" x14ac:dyDescent="0.2">
      <c r="A2" s="12"/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CS2" s="9"/>
      <c r="CT2" s="9"/>
      <c r="CU2" s="9"/>
      <c r="CV2" s="9"/>
      <c r="CW2" s="9"/>
      <c r="CX2" s="9"/>
      <c r="CY2" s="9"/>
    </row>
    <row r="3" spans="1:103" ht="30" customHeight="1" x14ac:dyDescent="0.4">
      <c r="A3" s="12"/>
      <c r="B3" s="9"/>
      <c r="C3" s="9"/>
      <c r="D3" s="9"/>
      <c r="E3" s="10"/>
      <c r="F3" s="9"/>
      <c r="G3" s="9"/>
      <c r="H3" s="89" t="str">
        <f>te!A12</f>
        <v>Indici di mercato per immobili di reddito</v>
      </c>
      <c r="I3" s="9"/>
      <c r="J3" s="9"/>
      <c r="K3" s="9"/>
      <c r="L3" s="9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CS3" s="9"/>
      <c r="CT3" s="9"/>
      <c r="CU3" s="9"/>
      <c r="CV3" s="9"/>
      <c r="CW3" s="9"/>
      <c r="CX3" s="9"/>
      <c r="CY3" s="9"/>
    </row>
    <row r="4" spans="1:103" ht="30.75" customHeight="1" x14ac:dyDescent="0.4">
      <c r="A4" s="12"/>
      <c r="B4" s="9"/>
      <c r="C4" s="9"/>
      <c r="D4" s="9"/>
      <c r="E4" s="10"/>
      <c r="F4" s="9"/>
      <c r="G4" s="9"/>
      <c r="H4" s="89" t="str">
        <f>hi!$G$5</f>
        <v>1° trimestre 2023</v>
      </c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CS4" s="9"/>
      <c r="CT4" s="9"/>
      <c r="CU4" s="9"/>
      <c r="CV4" s="9"/>
      <c r="CW4" s="9"/>
      <c r="CX4" s="9"/>
      <c r="CY4" s="9"/>
    </row>
    <row r="5" spans="1:103" ht="15" x14ac:dyDescent="0.2">
      <c r="A5" s="12"/>
      <c r="B5" s="9"/>
      <c r="C5" s="9"/>
      <c r="D5" s="9"/>
      <c r="E5" s="109"/>
      <c r="F5" s="9"/>
      <c r="G5" s="110"/>
      <c r="H5" s="109"/>
      <c r="I5" s="111"/>
      <c r="J5" s="111"/>
      <c r="K5" s="111"/>
      <c r="L5" s="111"/>
      <c r="M5" s="112"/>
      <c r="N5" s="112"/>
      <c r="O5" s="10"/>
      <c r="P5" s="10"/>
      <c r="Q5" s="10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CS5" s="9"/>
      <c r="CT5" s="9"/>
      <c r="CU5" s="9"/>
      <c r="CV5" s="9"/>
      <c r="CW5" s="9"/>
      <c r="CX5" s="9"/>
      <c r="CY5" s="9"/>
    </row>
    <row r="6" spans="1:103" ht="15" x14ac:dyDescent="0.2">
      <c r="A6" s="12"/>
      <c r="B6" s="9"/>
      <c r="C6" s="9"/>
      <c r="D6" s="9"/>
      <c r="E6" s="111"/>
      <c r="F6" s="111"/>
      <c r="G6" s="111"/>
      <c r="H6" s="111"/>
      <c r="I6" s="111"/>
      <c r="J6" s="111"/>
      <c r="K6" s="111"/>
      <c r="L6" s="112"/>
      <c r="M6" s="112"/>
      <c r="N6" s="10"/>
      <c r="O6" s="10"/>
      <c r="P6" s="10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CS6" s="9"/>
      <c r="CT6" s="9"/>
      <c r="CU6" s="9"/>
      <c r="CV6" s="9"/>
      <c r="CW6" s="9"/>
      <c r="CX6" s="9"/>
      <c r="CY6" s="9"/>
    </row>
    <row r="7" spans="1:103" ht="15" x14ac:dyDescent="0.2">
      <c r="A7" s="12"/>
      <c r="B7" s="9"/>
      <c r="C7" s="9"/>
      <c r="D7" s="9"/>
      <c r="E7" s="111"/>
      <c r="F7" s="111"/>
      <c r="G7" s="9"/>
      <c r="H7" s="9"/>
      <c r="I7" s="9"/>
      <c r="J7" s="9"/>
      <c r="K7" s="111"/>
      <c r="L7" s="112"/>
      <c r="M7" s="112"/>
      <c r="N7" s="10"/>
      <c r="O7" s="10"/>
      <c r="P7" s="1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CS7" s="9"/>
      <c r="CT7" s="9"/>
      <c r="CU7" s="9"/>
      <c r="CV7" s="9"/>
      <c r="CW7" s="9"/>
      <c r="CX7" s="9"/>
      <c r="CY7" s="9"/>
    </row>
    <row r="8" spans="1:103" ht="15" x14ac:dyDescent="0.2">
      <c r="A8" s="12"/>
      <c r="B8" s="9"/>
      <c r="C8" s="9"/>
      <c r="D8" s="9"/>
      <c r="E8" s="111"/>
      <c r="F8" s="111"/>
      <c r="G8" s="111"/>
      <c r="H8" s="111"/>
      <c r="I8" s="111"/>
      <c r="J8" s="111"/>
      <c r="K8" s="111"/>
      <c r="L8" s="112"/>
      <c r="M8" s="112"/>
      <c r="N8" s="10"/>
      <c r="O8" s="10"/>
      <c r="P8" s="10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CS8" s="9"/>
      <c r="CT8" s="9"/>
      <c r="CU8" s="9"/>
      <c r="CV8" s="9"/>
      <c r="CW8" s="9"/>
      <c r="CX8" s="9"/>
      <c r="CY8" s="9"/>
    </row>
    <row r="9" spans="1:103" ht="15" x14ac:dyDescent="0.2">
      <c r="A9" s="12"/>
      <c r="B9" s="9"/>
      <c r="C9" s="91"/>
      <c r="D9" s="91"/>
      <c r="E9" s="91"/>
      <c r="F9" s="91"/>
      <c r="G9" s="91"/>
      <c r="H9" s="91"/>
      <c r="I9" s="91"/>
      <c r="J9" s="91"/>
      <c r="K9" s="91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CS9" s="9"/>
      <c r="CT9" s="9"/>
      <c r="CU9" s="9"/>
      <c r="CV9" s="9"/>
      <c r="CW9" s="9"/>
      <c r="CX9" s="9"/>
      <c r="CY9" s="9"/>
    </row>
    <row r="10" spans="1:103" s="38" customFormat="1" ht="6" customHeight="1" x14ac:dyDescent="0.2">
      <c r="A10" s="36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9"/>
      <c r="W10" s="9"/>
      <c r="X10" s="37"/>
      <c r="Y10" s="37"/>
      <c r="Z10" s="37"/>
      <c r="AA10" s="37"/>
      <c r="AB10" s="37"/>
      <c r="AC10" s="37"/>
      <c r="AD10" s="37"/>
      <c r="AE10" s="12"/>
      <c r="AF10" s="12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</row>
    <row r="11" spans="1:103" x14ac:dyDescent="0.2">
      <c r="A11" s="36"/>
      <c r="B11" s="37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103" s="4" customFormat="1" ht="18" customHeight="1" x14ac:dyDescent="0.25">
      <c r="A12" s="36"/>
      <c r="B12" s="37"/>
      <c r="C12" s="10" t="str">
        <f>te!A114</f>
        <v>Regioni FPRE</v>
      </c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2"/>
      <c r="AF12" s="12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</row>
    <row r="13" spans="1:103" s="4" customFormat="1" ht="18" customHeight="1" x14ac:dyDescent="0.25">
      <c r="A13" s="36"/>
      <c r="B13" s="37"/>
      <c r="C13" s="192"/>
      <c r="D13" s="192"/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28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2"/>
      <c r="AF13" s="12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</row>
    <row r="14" spans="1:103" x14ac:dyDescent="0.2">
      <c r="A14" s="36"/>
      <c r="B14" s="37"/>
      <c r="C14" s="173" t="str">
        <f>CONCATENATE(hi!A66,": ",hi!B66)</f>
        <v>1: Regione lago Lemano</v>
      </c>
      <c r="D14" s="173"/>
      <c r="E14" s="173"/>
      <c r="F14" s="173"/>
      <c r="G14" s="173"/>
      <c r="H14" s="173"/>
      <c r="I14" s="173"/>
      <c r="J14" s="173" t="str">
        <f>CONCATENATE(hi!A67,": ",hi!B67)</f>
        <v>2: Regione Giura</v>
      </c>
      <c r="K14" s="173"/>
      <c r="L14" s="173"/>
      <c r="M14" s="173"/>
      <c r="N14" s="173"/>
      <c r="O14" s="173"/>
      <c r="P14" s="11"/>
      <c r="Q14" s="173" t="str">
        <f>CONCATENATE(hi!A68,": ",hi!B68)</f>
        <v>3: Regione Altipiano</v>
      </c>
      <c r="R14" s="173"/>
      <c r="S14" s="173"/>
      <c r="T14" s="173"/>
      <c r="U14" s="173"/>
      <c r="V14" s="173"/>
      <c r="W14" s="173"/>
      <c r="X14" s="173" t="str">
        <f>CONCATENATE(hi!A69,": ",hi!B69)</f>
        <v>4: Regione Basilea</v>
      </c>
      <c r="Y14" s="173"/>
      <c r="Z14" s="173"/>
      <c r="AA14" s="173"/>
      <c r="AB14" s="173"/>
      <c r="AC14" s="173"/>
    </row>
    <row r="15" spans="1:103" x14ac:dyDescent="0.2">
      <c r="A15" s="36"/>
      <c r="B15" s="37"/>
      <c r="C15" s="9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9"/>
      <c r="Q15" s="9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</row>
    <row r="16" spans="1:103" x14ac:dyDescent="0.2">
      <c r="A16" s="36"/>
      <c r="B16" s="37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30" x14ac:dyDescent="0.2">
      <c r="A17" s="36"/>
      <c r="B17" s="37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</row>
    <row r="18" spans="1:30" x14ac:dyDescent="0.2">
      <c r="A18" s="36"/>
      <c r="B18" s="37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30" x14ac:dyDescent="0.2">
      <c r="A19" s="36"/>
      <c r="B19" s="37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30" x14ac:dyDescent="0.2">
      <c r="A20" s="36"/>
      <c r="B20" s="37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30" x14ac:dyDescent="0.2">
      <c r="A21" s="36"/>
      <c r="B21" s="37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30" x14ac:dyDescent="0.2">
      <c r="A22" s="36"/>
      <c r="B22" s="37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30" x14ac:dyDescent="0.2">
      <c r="A23" s="36"/>
      <c r="B23" s="37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30" x14ac:dyDescent="0.2">
      <c r="A24" s="36"/>
      <c r="B24" s="37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129"/>
      <c r="R24" s="11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</row>
    <row r="25" spans="1:30" x14ac:dyDescent="0.2">
      <c r="A25" s="36"/>
      <c r="B25" s="37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129"/>
      <c r="R25" s="11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</row>
    <row r="26" spans="1:30" ht="30" customHeight="1" x14ac:dyDescent="0.2">
      <c r="A26" s="36"/>
      <c r="B26" s="37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129"/>
      <c r="R26" s="11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</row>
    <row r="27" spans="1:30" x14ac:dyDescent="0.2">
      <c r="A27" s="36"/>
      <c r="B27" s="37"/>
      <c r="C27" s="173" t="str">
        <f>CONCATENATE(hi!A70,": ",hi!B70)</f>
        <v>5: Regione Zurigo</v>
      </c>
      <c r="D27" s="173"/>
      <c r="E27" s="173"/>
      <c r="F27" s="173"/>
      <c r="G27" s="173"/>
      <c r="H27" s="173"/>
      <c r="I27" s="173"/>
      <c r="J27" s="173" t="str">
        <f>CONCATENATE(hi!A71,": ",hi!B71)</f>
        <v>6: Regione Svizzera orientale</v>
      </c>
      <c r="K27" s="173"/>
      <c r="L27" s="173"/>
      <c r="M27" s="173"/>
      <c r="N27" s="173"/>
      <c r="O27" s="173"/>
      <c r="P27" s="11"/>
      <c r="Q27" s="173" t="str">
        <f>CONCATENATE(hi!A72,": ",hi!B72)</f>
        <v>7: Regione Alpi</v>
      </c>
      <c r="R27" s="173"/>
      <c r="S27" s="173"/>
      <c r="T27" s="173"/>
      <c r="U27" s="173"/>
      <c r="V27" s="173"/>
      <c r="W27" s="173"/>
      <c r="X27" s="173" t="str">
        <f>CONCATENATE(hi!A73,": ",hi!B73)</f>
        <v>8: Regione Svizzera meridionale</v>
      </c>
      <c r="Y27" s="173"/>
      <c r="Z27" s="173"/>
      <c r="AA27" s="173"/>
      <c r="AB27" s="173"/>
      <c r="AC27" s="173"/>
    </row>
    <row r="28" spans="1:30" x14ac:dyDescent="0.2">
      <c r="A28" s="36"/>
      <c r="B28" s="37"/>
      <c r="C28" s="9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9"/>
      <c r="Q28" s="131"/>
      <c r="R28" s="132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1"/>
    </row>
    <row r="29" spans="1:30" x14ac:dyDescent="0.2">
      <c r="A29" s="36"/>
      <c r="B29" s="37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88"/>
      <c r="R29" s="11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1"/>
    </row>
    <row r="30" spans="1:30" x14ac:dyDescent="0.2">
      <c r="A30" s="36"/>
      <c r="B30" s="37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88"/>
      <c r="R30" s="11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1"/>
    </row>
    <row r="31" spans="1:30" x14ac:dyDescent="0.2">
      <c r="A31" s="36"/>
      <c r="B31" s="37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88"/>
      <c r="R31" s="11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1"/>
    </row>
    <row r="32" spans="1:30" x14ac:dyDescent="0.2">
      <c r="A32" s="36"/>
      <c r="B32" s="37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88"/>
      <c r="R32" s="11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1"/>
    </row>
    <row r="33" spans="1:104" x14ac:dyDescent="0.2">
      <c r="A33" s="36"/>
      <c r="B33" s="37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88"/>
      <c r="R33" s="11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1"/>
    </row>
    <row r="34" spans="1:104" x14ac:dyDescent="0.2">
      <c r="A34" s="36"/>
      <c r="B34" s="37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88"/>
      <c r="R34" s="11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</row>
    <row r="35" spans="1:104" x14ac:dyDescent="0.2">
      <c r="A35" s="36"/>
      <c r="B35" s="37"/>
      <c r="C35" s="129"/>
      <c r="D35" s="11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9"/>
      <c r="Q35" s="88"/>
      <c r="R35" s="11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30"/>
    </row>
    <row r="36" spans="1:104" x14ac:dyDescent="0.2">
      <c r="A36" s="36"/>
      <c r="B36" s="37"/>
      <c r="C36" s="129"/>
      <c r="D36" s="11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9"/>
      <c r="Q36" s="88"/>
      <c r="R36" s="11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  <c r="AC36" s="130"/>
    </row>
    <row r="37" spans="1:104" x14ac:dyDescent="0.2">
      <c r="A37" s="36"/>
      <c r="B37" s="37"/>
      <c r="C37" s="129"/>
      <c r="D37" s="11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29"/>
      <c r="Q37" s="88"/>
      <c r="R37" s="11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</row>
    <row r="38" spans="1:104" x14ac:dyDescent="0.2">
      <c r="A38" s="36"/>
      <c r="B38" s="37"/>
      <c r="C38" s="129"/>
      <c r="D38" s="11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29"/>
      <c r="Q38" s="88"/>
      <c r="R38" s="11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</row>
    <row r="39" spans="1:104" x14ac:dyDescent="0.2">
      <c r="A39" s="36"/>
      <c r="B39" s="37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129"/>
      <c r="Q39" s="88"/>
      <c r="R39" s="11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</row>
    <row r="40" spans="1:104" x14ac:dyDescent="0.2">
      <c r="A40" s="36"/>
      <c r="B40" s="37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173"/>
      <c r="Q40" s="173"/>
      <c r="R40" s="173"/>
      <c r="S40" s="173"/>
      <c r="T40" s="173"/>
      <c r="U40" s="173"/>
      <c r="V40" s="173"/>
      <c r="W40" s="173"/>
      <c r="X40" s="191"/>
      <c r="Y40" s="9"/>
      <c r="Z40" s="9"/>
      <c r="AA40" s="9"/>
      <c r="AB40" s="9"/>
      <c r="AC40" s="9"/>
    </row>
    <row r="41" spans="1:104" x14ac:dyDescent="0.2">
      <c r="A41" s="36"/>
      <c r="B41" s="37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</row>
    <row r="42" spans="1:104" x14ac:dyDescent="0.2">
      <c r="A42" s="36"/>
      <c r="B42" s="37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104" x14ac:dyDescent="0.2">
      <c r="A43" s="36"/>
      <c r="B43" s="37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104" x14ac:dyDescent="0.2">
      <c r="A44" s="36"/>
      <c r="B44" s="37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104" s="38" customFormat="1" ht="4.5" customHeight="1" x14ac:dyDescent="0.2">
      <c r="A45" s="36"/>
      <c r="B45" s="37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37"/>
      <c r="AE45" s="12"/>
      <c r="AF45" s="12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</row>
    <row r="46" spans="1:104" ht="9.9499999999999993" customHeight="1" x14ac:dyDescent="0.2">
      <c r="A46" s="12"/>
      <c r="B46" s="65"/>
      <c r="C46" s="172" t="s">
        <v>10</v>
      </c>
      <c r="D46" s="172"/>
      <c r="E46" s="172"/>
      <c r="F46" s="123"/>
      <c r="G46" s="123"/>
      <c r="H46" s="120" t="str">
        <f>te!A12</f>
        <v>Indici di mercato per immobili di reddito</v>
      </c>
      <c r="I46" s="118"/>
      <c r="J46" s="118"/>
      <c r="K46" s="118"/>
      <c r="L46" s="65"/>
      <c r="M46" s="65"/>
      <c r="N46" s="65"/>
      <c r="O46" s="65"/>
      <c r="P46" s="65"/>
      <c r="Q46" s="65"/>
      <c r="R46" s="65"/>
      <c r="S46" s="65"/>
      <c r="T46" s="65"/>
      <c r="U46" s="124"/>
      <c r="V46" s="124"/>
      <c r="W46" s="124"/>
      <c r="X46" s="124"/>
      <c r="Y46" s="124"/>
      <c r="Z46" s="124"/>
      <c r="AA46" s="124"/>
      <c r="AB46" s="124"/>
      <c r="AC46" s="121" t="str">
        <f>hi!$G$5</f>
        <v>1° trimestre 2023</v>
      </c>
      <c r="CS46" s="9"/>
      <c r="CT46" s="9"/>
      <c r="CU46" s="9"/>
      <c r="CV46" s="9"/>
      <c r="CW46" s="9"/>
      <c r="CX46" s="9"/>
      <c r="CY46" s="9"/>
      <c r="CZ46" s="9"/>
    </row>
    <row r="47" spans="1:104" ht="9.9499999999999993" customHeight="1" x14ac:dyDescent="0.2">
      <c r="A47" s="12"/>
      <c r="B47" s="65"/>
      <c r="C47" s="172" t="s">
        <v>0</v>
      </c>
      <c r="D47" s="172"/>
      <c r="E47" s="172"/>
      <c r="F47" s="118"/>
      <c r="G47" s="118"/>
      <c r="H47" s="118"/>
      <c r="I47" s="118"/>
      <c r="J47" s="118"/>
      <c r="K47" s="118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CS47" s="9"/>
      <c r="CT47" s="9"/>
      <c r="CU47" s="9"/>
      <c r="CV47" s="9"/>
      <c r="CW47" s="9"/>
      <c r="CX47" s="9"/>
      <c r="CY47" s="9"/>
      <c r="CZ47" s="9"/>
    </row>
    <row r="48" spans="1:104" ht="8.1" customHeight="1" x14ac:dyDescent="0.2">
      <c r="A48" s="12"/>
      <c r="B48" s="65"/>
      <c r="C48" s="118"/>
      <c r="D48" s="118"/>
      <c r="E48" s="118"/>
      <c r="F48" s="118"/>
      <c r="G48" s="118"/>
      <c r="H48" s="118"/>
      <c r="I48" s="118"/>
      <c r="J48" s="118"/>
      <c r="K48" s="118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CS48" s="9"/>
      <c r="CT48" s="9"/>
      <c r="CU48" s="9"/>
      <c r="CV48" s="9"/>
      <c r="CW48" s="9"/>
      <c r="CX48" s="9"/>
      <c r="CY48" s="9"/>
      <c r="CZ48" s="9"/>
    </row>
    <row r="49" spans="1:30" x14ac:dyDescent="0.2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</row>
    <row r="50" spans="1:30" x14ac:dyDescent="0.2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</row>
    <row r="51" spans="1:30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</row>
    <row r="52" spans="1:30" x14ac:dyDescent="0.2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</row>
    <row r="53" spans="1:30" x14ac:dyDescent="0.2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</row>
    <row r="54" spans="1:30" x14ac:dyDescent="0.2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</row>
    <row r="55" spans="1:30" x14ac:dyDescent="0.2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</row>
    <row r="56" spans="1:30" x14ac:dyDescent="0.2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</row>
    <row r="57" spans="1:30" x14ac:dyDescent="0.2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</row>
    <row r="58" spans="1:30" x14ac:dyDescent="0.2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</row>
    <row r="59" spans="1:30" x14ac:dyDescent="0.2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</row>
    <row r="60" spans="1:30" x14ac:dyDescent="0.2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</row>
    <row r="61" spans="1:30" x14ac:dyDescent="0.2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</row>
    <row r="62" spans="1:30" x14ac:dyDescent="0.2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</row>
    <row r="63" spans="1:30" x14ac:dyDescent="0.2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</row>
    <row r="64" spans="1:30" x14ac:dyDescent="0.2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</row>
    <row r="65" spans="1:30" x14ac:dyDescent="0.2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</row>
    <row r="66" spans="1:30" x14ac:dyDescent="0.2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</row>
    <row r="67" spans="1:30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</row>
    <row r="68" spans="1:30" x14ac:dyDescent="0.2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</row>
    <row r="69" spans="1:30" x14ac:dyDescent="0.2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</row>
    <row r="70" spans="1:30" x14ac:dyDescent="0.2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</row>
    <row r="71" spans="1:30" x14ac:dyDescent="0.2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</row>
    <row r="72" spans="1:30" x14ac:dyDescent="0.2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</row>
    <row r="73" spans="1:30" x14ac:dyDescent="0.2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</row>
    <row r="74" spans="1:30" x14ac:dyDescent="0.2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</row>
    <row r="75" spans="1:30" x14ac:dyDescent="0.2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</row>
    <row r="76" spans="1:30" x14ac:dyDescent="0.2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</row>
    <row r="77" spans="1:30" x14ac:dyDescent="0.2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</row>
    <row r="78" spans="1:30" x14ac:dyDescent="0.2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</row>
    <row r="79" spans="1:30" x14ac:dyDescent="0.2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</row>
    <row r="80" spans="1:30" x14ac:dyDescent="0.2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</row>
    <row r="81" spans="1:30" x14ac:dyDescent="0.2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</row>
    <row r="82" spans="1:30" x14ac:dyDescent="0.2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</row>
    <row r="83" spans="1:30" x14ac:dyDescent="0.2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</row>
    <row r="84" spans="1:30" x14ac:dyDescent="0.2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</row>
    <row r="85" spans="1:30" x14ac:dyDescent="0.2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</row>
    <row r="86" spans="1:30" x14ac:dyDescent="0.2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</row>
    <row r="87" spans="1:30" x14ac:dyDescent="0.2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</row>
    <row r="88" spans="1:30" x14ac:dyDescent="0.2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</row>
    <row r="89" spans="1:30" x14ac:dyDescent="0.2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</row>
    <row r="90" spans="1:30" x14ac:dyDescent="0.2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</row>
    <row r="91" spans="1:30" x14ac:dyDescent="0.2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</row>
    <row r="92" spans="1:30" x14ac:dyDescent="0.2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</row>
    <row r="93" spans="1:30" x14ac:dyDescent="0.2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</row>
    <row r="94" spans="1:30" x14ac:dyDescent="0.2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</row>
    <row r="95" spans="1:30" x14ac:dyDescent="0.2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</row>
    <row r="96" spans="1:30" x14ac:dyDescent="0.2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</row>
    <row r="97" spans="1:30" x14ac:dyDescent="0.2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</row>
    <row r="98" spans="1:30" x14ac:dyDescent="0.2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</row>
    <row r="99" spans="1:30" x14ac:dyDescent="0.2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</row>
    <row r="100" spans="1:30" x14ac:dyDescent="0.2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</row>
    <row r="101" spans="1:30" x14ac:dyDescent="0.2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</row>
    <row r="102" spans="1:30" x14ac:dyDescent="0.2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</row>
    <row r="103" spans="1:30" x14ac:dyDescent="0.2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</row>
    <row r="104" spans="1:30" x14ac:dyDescent="0.2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</row>
    <row r="105" spans="1:30" x14ac:dyDescent="0.2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</row>
    <row r="106" spans="1:30" x14ac:dyDescent="0.2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</row>
    <row r="107" spans="1:30" x14ac:dyDescent="0.2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</row>
    <row r="108" spans="1:30" x14ac:dyDescent="0.2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</row>
    <row r="109" spans="1:30" x14ac:dyDescent="0.2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</row>
    <row r="110" spans="1:30" x14ac:dyDescent="0.2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</row>
    <row r="111" spans="1:30" x14ac:dyDescent="0.2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</row>
    <row r="112" spans="1:30" x14ac:dyDescent="0.2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</row>
    <row r="113" spans="1:30" x14ac:dyDescent="0.2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</row>
    <row r="114" spans="1:30" x14ac:dyDescent="0.2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</row>
    <row r="115" spans="1:30" x14ac:dyDescent="0.2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</row>
    <row r="116" spans="1:30" x14ac:dyDescent="0.2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</row>
    <row r="117" spans="1:30" x14ac:dyDescent="0.2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</row>
    <row r="118" spans="1:30" x14ac:dyDescent="0.2">
      <c r="A118" s="36"/>
      <c r="B118" s="36"/>
    </row>
    <row r="119" spans="1:30" x14ac:dyDescent="0.2">
      <c r="A119" s="36"/>
      <c r="B119" s="36"/>
    </row>
    <row r="120" spans="1:30" x14ac:dyDescent="0.2">
      <c r="A120" s="36"/>
      <c r="B120" s="36"/>
    </row>
    <row r="121" spans="1:30" x14ac:dyDescent="0.2">
      <c r="A121" s="36"/>
      <c r="B121" s="36"/>
    </row>
    <row r="122" spans="1:30" x14ac:dyDescent="0.2">
      <c r="A122" s="36"/>
      <c r="B122" s="36"/>
    </row>
    <row r="123" spans="1:30" x14ac:dyDescent="0.2">
      <c r="A123" s="36"/>
      <c r="B123" s="36"/>
    </row>
    <row r="124" spans="1:30" x14ac:dyDescent="0.2">
      <c r="A124" s="36"/>
      <c r="B124" s="36"/>
    </row>
    <row r="125" spans="1:30" x14ac:dyDescent="0.2">
      <c r="A125" s="36"/>
      <c r="B125" s="36"/>
    </row>
    <row r="126" spans="1:30" x14ac:dyDescent="0.2">
      <c r="A126" s="36"/>
      <c r="B126" s="36"/>
    </row>
    <row r="127" spans="1:30" x14ac:dyDescent="0.2">
      <c r="A127" s="36"/>
      <c r="B127" s="36"/>
    </row>
    <row r="128" spans="1:30" x14ac:dyDescent="0.2">
      <c r="A128" s="36"/>
      <c r="B128" s="36"/>
    </row>
    <row r="129" spans="1:31" x14ac:dyDescent="0.2">
      <c r="A129" s="36"/>
      <c r="B129" s="36"/>
    </row>
    <row r="130" spans="1:31" x14ac:dyDescent="0.2">
      <c r="A130" s="36"/>
      <c r="B130" s="36"/>
    </row>
    <row r="131" spans="1:31" x14ac:dyDescent="0.2">
      <c r="A131" s="36"/>
      <c r="B131" s="36"/>
    </row>
    <row r="132" spans="1:31" x14ac:dyDescent="0.2">
      <c r="A132" s="36"/>
      <c r="B132" s="36"/>
    </row>
    <row r="133" spans="1:31" x14ac:dyDescent="0.2">
      <c r="A133" s="36"/>
      <c r="B133" s="36"/>
    </row>
    <row r="134" spans="1:31" x14ac:dyDescent="0.2">
      <c r="A134" s="36"/>
      <c r="B134" s="36"/>
    </row>
    <row r="135" spans="1:31" x14ac:dyDescent="0.2">
      <c r="A135" s="36"/>
      <c r="B135" s="36"/>
    </row>
    <row r="136" spans="1:31" x14ac:dyDescent="0.2">
      <c r="A136" s="36"/>
      <c r="B136" s="36"/>
    </row>
    <row r="137" spans="1:31" x14ac:dyDescent="0.2">
      <c r="A137" s="36"/>
      <c r="B137" s="36"/>
    </row>
    <row r="138" spans="1:31" x14ac:dyDescent="0.2">
      <c r="A138" s="36"/>
      <c r="B138" s="36"/>
    </row>
    <row r="139" spans="1:31" x14ac:dyDescent="0.2">
      <c r="A139" s="36"/>
      <c r="B139" s="36"/>
    </row>
    <row r="140" spans="1:31" x14ac:dyDescent="0.2">
      <c r="A140" s="36"/>
      <c r="B140" s="36"/>
    </row>
    <row r="141" spans="1:31" x14ac:dyDescent="0.2">
      <c r="A141" s="36"/>
      <c r="B141" s="36"/>
    </row>
    <row r="142" spans="1:31" x14ac:dyDescent="0.2">
      <c r="A142" s="36"/>
      <c r="B142" s="36"/>
    </row>
    <row r="143" spans="1:31" ht="15" x14ac:dyDescent="0.2">
      <c r="A143" s="36"/>
      <c r="B143" s="36"/>
      <c r="AE143" s="64"/>
    </row>
    <row r="144" spans="1:31" x14ac:dyDescent="0.2">
      <c r="A144" s="36"/>
      <c r="B144" s="36"/>
    </row>
    <row r="145" spans="1:2" x14ac:dyDescent="0.2">
      <c r="A145" s="36"/>
      <c r="B145" s="36"/>
    </row>
    <row r="146" spans="1:2" x14ac:dyDescent="0.2">
      <c r="A146" s="36"/>
      <c r="B146" s="36"/>
    </row>
    <row r="147" spans="1:2" x14ac:dyDescent="0.2">
      <c r="A147" s="36"/>
      <c r="B147" s="36"/>
    </row>
    <row r="148" spans="1:2" x14ac:dyDescent="0.2">
      <c r="A148" s="36"/>
      <c r="B148" s="36"/>
    </row>
    <row r="149" spans="1:2" x14ac:dyDescent="0.2">
      <c r="A149" s="36"/>
      <c r="B149" s="36"/>
    </row>
    <row r="150" spans="1:2" x14ac:dyDescent="0.2">
      <c r="A150" s="36"/>
      <c r="B150" s="36"/>
    </row>
    <row r="151" spans="1:2" x14ac:dyDescent="0.2">
      <c r="A151" s="36"/>
      <c r="B151" s="36"/>
    </row>
    <row r="152" spans="1:2" x14ac:dyDescent="0.2">
      <c r="A152" s="36"/>
      <c r="B152" s="36"/>
    </row>
    <row r="153" spans="1:2" x14ac:dyDescent="0.2">
      <c r="A153" s="36"/>
      <c r="B153" s="36"/>
    </row>
    <row r="154" spans="1:2" x14ac:dyDescent="0.2">
      <c r="A154" s="36"/>
      <c r="B154" s="36"/>
    </row>
    <row r="155" spans="1:2" x14ac:dyDescent="0.2">
      <c r="A155" s="36"/>
      <c r="B155" s="36"/>
    </row>
    <row r="156" spans="1:2" x14ac:dyDescent="0.2">
      <c r="A156" s="36"/>
      <c r="B156" s="36"/>
    </row>
    <row r="157" spans="1:2" x14ac:dyDescent="0.2">
      <c r="A157" s="36"/>
      <c r="B157" s="36"/>
    </row>
    <row r="158" spans="1:2" x14ac:dyDescent="0.2">
      <c r="A158" s="36"/>
      <c r="B158" s="36"/>
    </row>
    <row r="159" spans="1:2" x14ac:dyDescent="0.2">
      <c r="A159" s="36"/>
      <c r="B159" s="36"/>
    </row>
    <row r="160" spans="1:2" x14ac:dyDescent="0.2">
      <c r="A160" s="36"/>
      <c r="B160" s="36"/>
    </row>
    <row r="161" spans="1:2" x14ac:dyDescent="0.2">
      <c r="A161" s="36"/>
      <c r="B161" s="36"/>
    </row>
    <row r="162" spans="1:2" x14ac:dyDescent="0.2">
      <c r="A162" s="36"/>
      <c r="B162" s="36"/>
    </row>
    <row r="163" spans="1:2" x14ac:dyDescent="0.2">
      <c r="A163" s="36"/>
      <c r="B163" s="36"/>
    </row>
    <row r="164" spans="1:2" x14ac:dyDescent="0.2">
      <c r="A164" s="36"/>
      <c r="B164" s="36"/>
    </row>
    <row r="165" spans="1:2" x14ac:dyDescent="0.2">
      <c r="A165" s="36"/>
      <c r="B165" s="36"/>
    </row>
    <row r="166" spans="1:2" x14ac:dyDescent="0.2">
      <c r="A166" s="36"/>
      <c r="B166" s="36"/>
    </row>
    <row r="167" spans="1:2" x14ac:dyDescent="0.2">
      <c r="A167" s="36"/>
      <c r="B167" s="36"/>
    </row>
    <row r="168" spans="1:2" x14ac:dyDescent="0.2">
      <c r="A168" s="36"/>
      <c r="B168" s="36"/>
    </row>
    <row r="169" spans="1:2" x14ac:dyDescent="0.2">
      <c r="A169" s="36"/>
      <c r="B169" s="36"/>
    </row>
    <row r="170" spans="1:2" x14ac:dyDescent="0.2">
      <c r="A170" s="36"/>
      <c r="B170" s="36"/>
    </row>
    <row r="171" spans="1:2" x14ac:dyDescent="0.2">
      <c r="A171" s="36"/>
      <c r="B171" s="36"/>
    </row>
    <row r="172" spans="1:2" x14ac:dyDescent="0.2">
      <c r="A172" s="36"/>
      <c r="B172" s="36"/>
    </row>
    <row r="173" spans="1:2" x14ac:dyDescent="0.2">
      <c r="A173" s="36"/>
      <c r="B173" s="36"/>
    </row>
    <row r="174" spans="1:2" x14ac:dyDescent="0.2">
      <c r="A174" s="36"/>
      <c r="B174" s="36"/>
    </row>
    <row r="175" spans="1:2" x14ac:dyDescent="0.2">
      <c r="A175" s="36"/>
      <c r="B175" s="36"/>
    </row>
    <row r="176" spans="1:2" x14ac:dyDescent="0.2">
      <c r="A176" s="36"/>
      <c r="B176" s="36"/>
    </row>
    <row r="177" spans="1:2" x14ac:dyDescent="0.2">
      <c r="A177" s="36"/>
      <c r="B177" s="36"/>
    </row>
    <row r="178" spans="1:2" x14ac:dyDescent="0.2">
      <c r="A178" s="36"/>
      <c r="B178" s="36"/>
    </row>
    <row r="179" spans="1:2" x14ac:dyDescent="0.2">
      <c r="A179" s="36"/>
      <c r="B179" s="36"/>
    </row>
    <row r="180" spans="1:2" x14ac:dyDescent="0.2">
      <c r="A180" s="36"/>
      <c r="B180" s="36"/>
    </row>
    <row r="181" spans="1:2" x14ac:dyDescent="0.2">
      <c r="A181" s="36"/>
      <c r="B181" s="36"/>
    </row>
    <row r="182" spans="1:2" x14ac:dyDescent="0.2">
      <c r="A182" s="36"/>
      <c r="B182" s="36"/>
    </row>
    <row r="183" spans="1:2" x14ac:dyDescent="0.2">
      <c r="A183" s="36"/>
      <c r="B183" s="36"/>
    </row>
    <row r="184" spans="1:2" x14ac:dyDescent="0.2">
      <c r="A184" s="36"/>
      <c r="B184" s="36"/>
    </row>
    <row r="185" spans="1:2" x14ac:dyDescent="0.2">
      <c r="A185" s="36"/>
      <c r="B185" s="36"/>
    </row>
    <row r="186" spans="1:2" x14ac:dyDescent="0.2">
      <c r="A186" s="36"/>
      <c r="B186" s="36"/>
    </row>
    <row r="187" spans="1:2" x14ac:dyDescent="0.2">
      <c r="A187" s="36"/>
      <c r="B187" s="36"/>
    </row>
    <row r="188" spans="1:2" x14ac:dyDescent="0.2">
      <c r="A188" s="36"/>
      <c r="B188" s="36"/>
    </row>
    <row r="189" spans="1:2" x14ac:dyDescent="0.2">
      <c r="A189" s="36"/>
      <c r="B189" s="36"/>
    </row>
    <row r="190" spans="1:2" x14ac:dyDescent="0.2">
      <c r="A190" s="36"/>
      <c r="B190" s="36"/>
    </row>
    <row r="191" spans="1:2" x14ac:dyDescent="0.2">
      <c r="A191" s="36"/>
      <c r="B191" s="36"/>
    </row>
    <row r="192" spans="1:2" x14ac:dyDescent="0.2">
      <c r="A192" s="36"/>
      <c r="B192" s="36"/>
    </row>
    <row r="193" spans="1:2" x14ac:dyDescent="0.2">
      <c r="A193" s="36"/>
      <c r="B193" s="36"/>
    </row>
    <row r="194" spans="1:2" x14ac:dyDescent="0.2">
      <c r="A194" s="36"/>
      <c r="B194" s="36"/>
    </row>
    <row r="195" spans="1:2" x14ac:dyDescent="0.2">
      <c r="A195" s="36"/>
      <c r="B195" s="36"/>
    </row>
    <row r="196" spans="1:2" x14ac:dyDescent="0.2">
      <c r="A196" s="36"/>
      <c r="B196" s="36"/>
    </row>
    <row r="197" spans="1:2" x14ac:dyDescent="0.2">
      <c r="A197" s="36"/>
      <c r="B197" s="36"/>
    </row>
    <row r="198" spans="1:2" x14ac:dyDescent="0.2">
      <c r="A198" s="36"/>
      <c r="B198" s="36"/>
    </row>
    <row r="199" spans="1:2" x14ac:dyDescent="0.2">
      <c r="A199" s="36"/>
      <c r="B199" s="36"/>
    </row>
    <row r="200" spans="1:2" x14ac:dyDescent="0.2">
      <c r="A200" s="36"/>
      <c r="B200" s="36"/>
    </row>
    <row r="201" spans="1:2" x14ac:dyDescent="0.2">
      <c r="A201" s="36"/>
      <c r="B201" s="36"/>
    </row>
    <row r="202" spans="1:2" x14ac:dyDescent="0.2">
      <c r="A202" s="36"/>
      <c r="B202" s="36"/>
    </row>
    <row r="203" spans="1:2" x14ac:dyDescent="0.2">
      <c r="A203" s="36"/>
      <c r="B203" s="36"/>
    </row>
    <row r="204" spans="1:2" x14ac:dyDescent="0.2">
      <c r="A204" s="36"/>
      <c r="B204" s="36"/>
    </row>
    <row r="205" spans="1:2" x14ac:dyDescent="0.2">
      <c r="A205" s="36"/>
      <c r="B205" s="36"/>
    </row>
    <row r="206" spans="1:2" x14ac:dyDescent="0.2">
      <c r="A206" s="36"/>
      <c r="B206" s="36"/>
    </row>
    <row r="207" spans="1:2" x14ac:dyDescent="0.2">
      <c r="A207" s="36"/>
      <c r="B207" s="36"/>
    </row>
    <row r="208" spans="1:2" x14ac:dyDescent="0.2">
      <c r="A208" s="36"/>
      <c r="B208" s="36"/>
    </row>
    <row r="209" spans="1:2" x14ac:dyDescent="0.2">
      <c r="A209" s="36"/>
      <c r="B209" s="36"/>
    </row>
    <row r="210" spans="1:2" x14ac:dyDescent="0.2">
      <c r="A210" s="36"/>
      <c r="B210" s="36"/>
    </row>
    <row r="211" spans="1:2" x14ac:dyDescent="0.2">
      <c r="A211" s="36"/>
      <c r="B211" s="36"/>
    </row>
    <row r="212" spans="1:2" x14ac:dyDescent="0.2">
      <c r="A212" s="36"/>
      <c r="B212" s="36"/>
    </row>
    <row r="213" spans="1:2" x14ac:dyDescent="0.2">
      <c r="A213" s="36"/>
      <c r="B213" s="36"/>
    </row>
    <row r="214" spans="1:2" x14ac:dyDescent="0.2">
      <c r="A214" s="36"/>
      <c r="B214" s="36"/>
    </row>
    <row r="215" spans="1:2" x14ac:dyDescent="0.2">
      <c r="A215" s="36"/>
      <c r="B215" s="36"/>
    </row>
    <row r="216" spans="1:2" x14ac:dyDescent="0.2">
      <c r="A216" s="36"/>
      <c r="B216" s="36"/>
    </row>
    <row r="217" spans="1:2" x14ac:dyDescent="0.2">
      <c r="A217" s="36"/>
      <c r="B217" s="36"/>
    </row>
    <row r="218" spans="1:2" x14ac:dyDescent="0.2">
      <c r="A218" s="36"/>
      <c r="B218" s="36"/>
    </row>
    <row r="219" spans="1:2" x14ac:dyDescent="0.2">
      <c r="A219" s="36"/>
      <c r="B219" s="36"/>
    </row>
    <row r="220" spans="1:2" x14ac:dyDescent="0.2">
      <c r="A220" s="36"/>
      <c r="B220" s="36"/>
    </row>
    <row r="221" spans="1:2" x14ac:dyDescent="0.2">
      <c r="A221" s="36"/>
      <c r="B221" s="36"/>
    </row>
    <row r="222" spans="1:2" x14ac:dyDescent="0.2">
      <c r="A222" s="36"/>
      <c r="B222" s="36"/>
    </row>
    <row r="223" spans="1:2" x14ac:dyDescent="0.2">
      <c r="A223" s="36"/>
      <c r="B223" s="36"/>
    </row>
    <row r="224" spans="1:2" x14ac:dyDescent="0.2">
      <c r="A224" s="36"/>
      <c r="B224" s="36"/>
    </row>
    <row r="225" spans="1:2" x14ac:dyDescent="0.2">
      <c r="A225" s="36"/>
      <c r="B225" s="36"/>
    </row>
    <row r="226" spans="1:2" x14ac:dyDescent="0.2">
      <c r="A226" s="36"/>
      <c r="B226" s="36"/>
    </row>
    <row r="227" spans="1:2" x14ac:dyDescent="0.2">
      <c r="A227" s="36"/>
      <c r="B227" s="36"/>
    </row>
    <row r="228" spans="1:2" x14ac:dyDescent="0.2">
      <c r="A228" s="36"/>
      <c r="B228" s="36"/>
    </row>
    <row r="229" spans="1:2" x14ac:dyDescent="0.2">
      <c r="A229" s="36"/>
      <c r="B229" s="36"/>
    </row>
    <row r="230" spans="1:2" x14ac:dyDescent="0.2">
      <c r="A230" s="36"/>
      <c r="B230" s="36"/>
    </row>
    <row r="231" spans="1:2" x14ac:dyDescent="0.2">
      <c r="A231" s="36"/>
      <c r="B231" s="36"/>
    </row>
    <row r="232" spans="1:2" x14ac:dyDescent="0.2">
      <c r="A232" s="36"/>
      <c r="B232" s="36"/>
    </row>
    <row r="233" spans="1:2" x14ac:dyDescent="0.2">
      <c r="A233" s="36"/>
      <c r="B233" s="36"/>
    </row>
    <row r="234" spans="1:2" x14ac:dyDescent="0.2">
      <c r="A234" s="36"/>
      <c r="B234" s="36"/>
    </row>
    <row r="235" spans="1:2" x14ac:dyDescent="0.2">
      <c r="A235" s="36"/>
      <c r="B235" s="36"/>
    </row>
    <row r="236" spans="1:2" x14ac:dyDescent="0.2">
      <c r="A236" s="36"/>
      <c r="B236" s="36"/>
    </row>
    <row r="237" spans="1:2" x14ac:dyDescent="0.2">
      <c r="A237" s="36"/>
      <c r="B237" s="36"/>
    </row>
    <row r="238" spans="1:2" x14ac:dyDescent="0.2">
      <c r="A238" s="36"/>
      <c r="B238" s="36"/>
    </row>
    <row r="239" spans="1:2" x14ac:dyDescent="0.2">
      <c r="A239" s="36"/>
      <c r="B239" s="36"/>
    </row>
    <row r="240" spans="1:2" x14ac:dyDescent="0.2">
      <c r="A240" s="36"/>
      <c r="B240" s="36"/>
    </row>
  </sheetData>
  <sheetProtection sheet="1" objects="1" scenarios="1"/>
  <mergeCells count="13">
    <mergeCell ref="P40:V40"/>
    <mergeCell ref="W40:X40"/>
    <mergeCell ref="C46:E46"/>
    <mergeCell ref="C47:E47"/>
    <mergeCell ref="C13:O13"/>
    <mergeCell ref="C27:I27"/>
    <mergeCell ref="J27:O27"/>
    <mergeCell ref="Q27:W27"/>
    <mergeCell ref="C14:I14"/>
    <mergeCell ref="J14:O14"/>
    <mergeCell ref="Q14:W14"/>
    <mergeCell ref="X14:AC14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DA169"/>
  <sheetViews>
    <sheetView workbookViewId="0">
      <selection activeCell="J40" sqref="J40"/>
    </sheetView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2" customWidth="1"/>
    <col min="24" max="16384" width="11.19921875" style="2"/>
  </cols>
  <sheetData>
    <row r="1" spans="1:105" s="9" customFormat="1" ht="5.0999999999999996" customHeight="1" x14ac:dyDescent="0.2">
      <c r="A1" s="12"/>
      <c r="B1" s="10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10"/>
      <c r="W1" s="12"/>
      <c r="X1" s="12"/>
    </row>
    <row r="2" spans="1:105" ht="5.0999999999999996" customHeight="1" x14ac:dyDescent="0.2">
      <c r="A2" s="12"/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X2" s="12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</row>
    <row r="3" spans="1:105" ht="30" customHeight="1" x14ac:dyDescent="0.4">
      <c r="A3" s="12"/>
      <c r="B3" s="11"/>
      <c r="C3" s="9"/>
      <c r="D3" s="9"/>
      <c r="E3" s="10"/>
      <c r="F3" s="89" t="str">
        <f>te!A12</f>
        <v>Indici di mercato per immobili di reddito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X3" s="12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</row>
    <row r="4" spans="1:105" ht="30.75" customHeight="1" x14ac:dyDescent="0.4">
      <c r="A4" s="12"/>
      <c r="B4" s="11"/>
      <c r="C4" s="9"/>
      <c r="D4" s="9"/>
      <c r="E4" s="10"/>
      <c r="F4" s="89" t="str">
        <f>hi!D62&amp;", "&amp;hi!$G$5</f>
        <v>Regione lago Lemano, 1° trimestre 2023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X4" s="12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</row>
    <row r="5" spans="1:105" ht="15" x14ac:dyDescent="0.2">
      <c r="A5" s="12"/>
      <c r="B5" s="11"/>
      <c r="C5" s="9"/>
      <c r="D5" s="9"/>
      <c r="E5" s="109"/>
      <c r="F5" s="110"/>
      <c r="G5" s="109"/>
      <c r="H5" s="111"/>
      <c r="I5" s="111"/>
      <c r="J5" s="111"/>
      <c r="K5" s="111"/>
      <c r="L5" s="112"/>
      <c r="M5" s="112"/>
      <c r="N5" s="10"/>
      <c r="O5" s="10"/>
      <c r="P5" s="10"/>
      <c r="Q5" s="10"/>
      <c r="R5" s="10"/>
      <c r="S5" s="10"/>
      <c r="T5" s="10"/>
      <c r="U5" s="10"/>
      <c r="V5" s="10"/>
      <c r="X5" s="12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</row>
    <row r="6" spans="1:105" ht="15.95" customHeight="1" x14ac:dyDescent="0.2">
      <c r="A6" s="12"/>
      <c r="B6" s="11"/>
      <c r="C6" s="9"/>
      <c r="D6" s="9"/>
      <c r="E6" s="111"/>
      <c r="F6" s="111" t="str">
        <f>te!A58</f>
        <v>Indice:</v>
      </c>
      <c r="G6" s="111"/>
      <c r="H6" s="111"/>
      <c r="I6" s="111"/>
      <c r="J6" s="111"/>
      <c r="K6" s="111"/>
      <c r="L6" s="112"/>
      <c r="M6" s="112"/>
      <c r="N6" s="10"/>
      <c r="O6" s="10"/>
      <c r="P6" s="10"/>
      <c r="Q6" s="10"/>
      <c r="R6" s="10"/>
      <c r="S6" s="10"/>
      <c r="T6" s="10"/>
      <c r="U6" s="10"/>
      <c r="V6" s="10"/>
      <c r="X6" s="12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</row>
    <row r="7" spans="1:105" ht="15.95" customHeight="1" x14ac:dyDescent="0.2">
      <c r="A7" s="12"/>
      <c r="B7" s="11"/>
      <c r="C7" s="9"/>
      <c r="D7" s="9"/>
      <c r="E7" s="111"/>
      <c r="F7" s="111" t="str">
        <f>te!A25</f>
        <v>Regione</v>
      </c>
      <c r="G7" s="111"/>
      <c r="H7" s="111"/>
      <c r="I7" s="111"/>
      <c r="J7" s="111"/>
      <c r="K7" s="111"/>
      <c r="L7" s="112"/>
      <c r="M7" s="112"/>
      <c r="N7" s="10"/>
      <c r="O7" s="10"/>
      <c r="P7" s="10"/>
      <c r="Q7" s="10"/>
      <c r="R7" s="10"/>
      <c r="S7" s="10"/>
      <c r="T7" s="10"/>
      <c r="U7" s="10"/>
      <c r="V7" s="10"/>
      <c r="X7" s="1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</row>
    <row r="8" spans="1:105" ht="15" customHeight="1" x14ac:dyDescent="0.2">
      <c r="A8" s="12"/>
      <c r="B8" s="11"/>
      <c r="C8" s="9"/>
      <c r="D8" s="9"/>
      <c r="E8" s="111"/>
      <c r="F8" s="9"/>
      <c r="G8" s="9"/>
      <c r="H8" s="9"/>
      <c r="I8" s="9"/>
      <c r="J8" s="9"/>
      <c r="K8" s="111"/>
      <c r="L8" s="112"/>
      <c r="M8" s="112"/>
      <c r="N8" s="10"/>
      <c r="O8" s="10"/>
      <c r="P8" s="10"/>
      <c r="Q8" s="10"/>
      <c r="R8" s="10"/>
      <c r="S8" s="10"/>
      <c r="T8" s="10"/>
      <c r="U8" s="10"/>
      <c r="V8" s="10"/>
      <c r="X8" s="12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</row>
    <row r="9" spans="1:105" ht="13.5" customHeight="1" x14ac:dyDescent="0.2">
      <c r="A9" s="12"/>
      <c r="B9" s="11"/>
      <c r="C9" s="91"/>
      <c r="D9" s="91"/>
      <c r="E9" s="91"/>
      <c r="F9" s="91"/>
      <c r="G9" s="91"/>
      <c r="H9" s="91"/>
      <c r="I9" s="91"/>
      <c r="J9" s="91"/>
      <c r="K9" s="91"/>
      <c r="L9" s="92"/>
      <c r="M9" s="92"/>
      <c r="N9" s="92"/>
      <c r="O9" s="92"/>
      <c r="P9" s="92"/>
      <c r="Q9" s="92"/>
      <c r="R9" s="92"/>
      <c r="S9" s="92"/>
      <c r="T9" s="92"/>
      <c r="U9" s="92"/>
      <c r="V9" s="10"/>
      <c r="X9" s="12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</row>
    <row r="10" spans="1:105" ht="6" customHeight="1" x14ac:dyDescent="0.2">
      <c r="A10" s="12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X10" s="12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</row>
    <row r="11" spans="1:105" ht="22.5" customHeight="1" x14ac:dyDescent="0.2">
      <c r="A11" s="12"/>
      <c r="B11" s="11"/>
      <c r="C11" s="188" t="str">
        <f>CONCATENATE(te!A110," ",hi!D62," ",te!A113)</f>
        <v>Indici Regione lago Lemano (1. trimestre 2010 = 100)</v>
      </c>
      <c r="D11" s="188"/>
      <c r="E11" s="188"/>
      <c r="F11" s="188"/>
      <c r="G11" s="188"/>
      <c r="H11" s="188"/>
      <c r="I11" s="188"/>
      <c r="J11" s="188"/>
      <c r="K11" s="188"/>
      <c r="L11" s="66"/>
      <c r="M11" s="188" t="str">
        <f>CONCATENATE(te!A77," ",hi!D62)</f>
        <v>Rendimento totale Regione lago Lemano</v>
      </c>
      <c r="N11" s="188"/>
      <c r="O11" s="188"/>
      <c r="P11" s="188"/>
      <c r="Q11" s="188"/>
      <c r="R11" s="188"/>
      <c r="S11" s="188"/>
      <c r="T11" s="188"/>
      <c r="U11" s="188"/>
      <c r="V11" s="10"/>
      <c r="X11" s="12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</row>
    <row r="12" spans="1:105" ht="8.1" customHeight="1" x14ac:dyDescent="0.2">
      <c r="A12" s="12"/>
      <c r="B12" s="11"/>
      <c r="C12" s="87"/>
      <c r="D12" s="87"/>
      <c r="E12" s="87"/>
      <c r="F12" s="87"/>
      <c r="G12" s="87"/>
      <c r="H12" s="87"/>
      <c r="I12" s="87"/>
      <c r="J12" s="87"/>
      <c r="K12" s="87"/>
      <c r="L12" s="66"/>
      <c r="M12" s="87"/>
      <c r="N12" s="87"/>
      <c r="O12" s="87"/>
      <c r="P12" s="87"/>
      <c r="Q12" s="87"/>
      <c r="R12" s="87"/>
      <c r="S12" s="87"/>
      <c r="T12" s="87"/>
      <c r="U12" s="87"/>
      <c r="V12" s="10"/>
      <c r="X12" s="12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</row>
    <row r="13" spans="1:105" ht="17.100000000000001" customHeight="1" x14ac:dyDescent="0.2">
      <c r="A13" s="12"/>
      <c r="B13" s="11"/>
      <c r="C13" s="189" t="str">
        <f>VLOOKUP(hi!C33,hi!A34:B38,2,FALSE)</f>
        <v>Immobili ad uso misto</v>
      </c>
      <c r="D13" s="189"/>
      <c r="E13" s="189"/>
      <c r="F13" s="189"/>
      <c r="G13" s="189"/>
      <c r="H13" s="189"/>
      <c r="I13" s="189"/>
      <c r="J13" s="189"/>
      <c r="K13" s="189"/>
      <c r="L13" s="66"/>
      <c r="M13" s="189" t="str">
        <f>C55</f>
        <v>Immobili ad uso misto</v>
      </c>
      <c r="N13" s="189"/>
      <c r="O13" s="189"/>
      <c r="P13" s="189"/>
      <c r="Q13" s="189"/>
      <c r="R13" s="189"/>
      <c r="S13" s="189"/>
      <c r="T13" s="189"/>
      <c r="U13" s="189"/>
      <c r="V13" s="10"/>
      <c r="X13" s="12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</row>
    <row r="14" spans="1:105" ht="17.100000000000001" customHeight="1" x14ac:dyDescent="0.2">
      <c r="A14" s="12"/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X14" s="12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</row>
    <row r="15" spans="1:105" ht="15.95" customHeight="1" x14ac:dyDescent="0.2">
      <c r="A15" s="12"/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X15" s="12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</row>
    <row r="16" spans="1:105" ht="15" x14ac:dyDescent="0.2">
      <c r="A16" s="12"/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X16" s="12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</row>
    <row r="17" spans="1:105" ht="15" customHeight="1" x14ac:dyDescent="0.2">
      <c r="A17" s="12"/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X17" s="12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</row>
    <row r="18" spans="1:105" ht="15.75" customHeight="1" x14ac:dyDescent="0.2">
      <c r="A18" s="12"/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X18" s="12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</row>
    <row r="19" spans="1:105" ht="15" x14ac:dyDescent="0.2">
      <c r="A19" s="12"/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X19" s="12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</row>
    <row r="20" spans="1:105" ht="15" x14ac:dyDescent="0.2">
      <c r="A20" s="12"/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X20" s="12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</row>
    <row r="21" spans="1:105" ht="15" x14ac:dyDescent="0.2">
      <c r="A21" s="12"/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X21" s="12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</row>
    <row r="22" spans="1:105" ht="15" x14ac:dyDescent="0.2">
      <c r="A22" s="12"/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X22" s="12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</row>
    <row r="23" spans="1:105" ht="15" x14ac:dyDescent="0.2">
      <c r="A23" s="12"/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X23" s="12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</row>
    <row r="24" spans="1:105" ht="15" x14ac:dyDescent="0.2">
      <c r="A24" s="12"/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X24" s="12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</row>
    <row r="25" spans="1:105" ht="15" x14ac:dyDescent="0.2">
      <c r="A25" s="12"/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X25" s="12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</row>
    <row r="26" spans="1:105" ht="15" x14ac:dyDescent="0.2">
      <c r="A26" s="12"/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X26" s="12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</row>
    <row r="27" spans="1:105" ht="15" x14ac:dyDescent="0.2">
      <c r="A27" s="12"/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X27" s="12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</row>
    <row r="28" spans="1:105" ht="15" x14ac:dyDescent="0.2">
      <c r="A28" s="12"/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X28" s="12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</row>
    <row r="29" spans="1:105" ht="15" x14ac:dyDescent="0.2">
      <c r="A29" s="12"/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X29" s="12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</row>
    <row r="30" spans="1:105" ht="15" x14ac:dyDescent="0.2">
      <c r="A30" s="12"/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X30" s="12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</row>
    <row r="31" spans="1:105" ht="15" x14ac:dyDescent="0.2">
      <c r="A31" s="12"/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X31" s="12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</row>
    <row r="32" spans="1:105" ht="15" x14ac:dyDescent="0.2">
      <c r="A32" s="12"/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X32" s="12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</row>
    <row r="33" spans="1:105" ht="15" x14ac:dyDescent="0.2">
      <c r="A33" s="12"/>
      <c r="B33" s="11"/>
      <c r="C33" s="190" t="str">
        <f>te!$A$11</f>
        <v>Fonte: indici di mercato per immobili di reddito Fahrländer Partner.</v>
      </c>
      <c r="D33" s="190"/>
      <c r="E33" s="190"/>
      <c r="F33" s="190"/>
      <c r="G33" s="190"/>
      <c r="H33" s="190"/>
      <c r="I33" s="9"/>
      <c r="J33" s="9"/>
      <c r="K33" s="9"/>
      <c r="L33" s="10"/>
      <c r="M33" s="149" t="str">
        <f>M41</f>
        <v>* I valori dell'anno in corso sono provvisori e si riferiscono ai trimestri finora disponibili. Stato dei dati: 31 marzo 2023.</v>
      </c>
      <c r="N33" s="149"/>
      <c r="O33" s="149"/>
      <c r="P33" s="149"/>
      <c r="Q33" s="149"/>
      <c r="R33" s="149"/>
      <c r="S33" s="10"/>
      <c r="T33" s="10"/>
      <c r="U33" s="10"/>
      <c r="V33" s="10"/>
      <c r="X33" s="12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</row>
    <row r="34" spans="1:105" ht="9.9499999999999993" customHeight="1" x14ac:dyDescent="0.2">
      <c r="A34" s="12"/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85" t="str">
        <f>M42</f>
        <v>Fonte: indici di mercato per immobili di reddito Fahrländer Partner.</v>
      </c>
      <c r="N34" s="185"/>
      <c r="O34" s="185"/>
      <c r="P34" s="185"/>
      <c r="Q34" s="185"/>
      <c r="R34" s="185"/>
      <c r="S34" s="185"/>
      <c r="T34" s="185"/>
      <c r="U34" s="185"/>
      <c r="V34" s="10"/>
      <c r="X34" s="12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</row>
    <row r="35" spans="1:105" ht="30" customHeight="1" x14ac:dyDescent="0.2">
      <c r="A35" s="12"/>
      <c r="B35" s="11"/>
      <c r="C35" s="9"/>
      <c r="D35" s="9"/>
      <c r="E35" s="9"/>
      <c r="F35" s="9"/>
      <c r="G35" s="9"/>
      <c r="H35" s="9"/>
      <c r="I35" s="9"/>
      <c r="J35" s="9"/>
      <c r="K35" s="9"/>
      <c r="L35" s="10"/>
      <c r="M35" s="185"/>
      <c r="N35" s="185"/>
      <c r="O35" s="185"/>
      <c r="P35" s="185"/>
      <c r="Q35" s="185"/>
      <c r="R35" s="185"/>
      <c r="S35" s="185"/>
      <c r="T35" s="185"/>
      <c r="U35" s="185"/>
      <c r="V35" s="10"/>
      <c r="X35" s="12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</row>
    <row r="36" spans="1:105" ht="15" x14ac:dyDescent="0.2">
      <c r="A36" s="12"/>
      <c r="B36" s="11"/>
      <c r="C36" s="10" t="str">
        <f>te!A56</f>
        <v>Tassi di variazione</v>
      </c>
      <c r="D36" s="9"/>
      <c r="E36" s="9"/>
      <c r="F36" s="9"/>
      <c r="G36" s="9"/>
      <c r="H36" s="9"/>
      <c r="I36" s="9"/>
      <c r="J36" s="9"/>
      <c r="K36" s="9"/>
      <c r="L36" s="10"/>
      <c r="M36" s="10" t="str">
        <f>te!A78</f>
        <v>Rendimenti</v>
      </c>
      <c r="N36" s="10"/>
      <c r="O36" s="10"/>
      <c r="P36" s="10"/>
      <c r="Q36" s="10"/>
      <c r="R36" s="10"/>
      <c r="S36" s="10"/>
      <c r="T36" s="10"/>
      <c r="U36" s="10"/>
      <c r="V36" s="10"/>
      <c r="X36" s="12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</row>
    <row r="37" spans="1:105" ht="8.1" customHeight="1" x14ac:dyDescent="0.2">
      <c r="A37" s="12"/>
      <c r="B37" s="11"/>
      <c r="C37" s="87"/>
      <c r="D37" s="87"/>
      <c r="E37" s="87"/>
      <c r="F37" s="87"/>
      <c r="G37" s="87"/>
      <c r="H37" s="87"/>
      <c r="I37" s="87"/>
      <c r="J37" s="87"/>
      <c r="K37" s="87"/>
      <c r="L37" s="66"/>
      <c r="M37" s="87"/>
      <c r="N37" s="87"/>
      <c r="O37" s="87"/>
      <c r="P37" s="87"/>
      <c r="Q37" s="87"/>
      <c r="R37" s="87"/>
      <c r="S37" s="87"/>
      <c r="T37" s="87"/>
      <c r="U37" s="87"/>
      <c r="V37" s="10"/>
      <c r="X37" s="12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</row>
    <row r="38" spans="1:105" ht="15" customHeight="1" x14ac:dyDescent="0.2">
      <c r="A38" s="12"/>
      <c r="B38" s="67"/>
      <c r="C38" s="93"/>
      <c r="D38" s="94"/>
      <c r="E38" s="95" t="str">
        <f>D57</f>
        <v>Reddito netto</v>
      </c>
      <c r="F38" s="95"/>
      <c r="G38" s="95" t="str">
        <f t="shared" ref="G38" si="0">F57</f>
        <v>Valore di mercato</v>
      </c>
      <c r="H38" s="95"/>
      <c r="I38" s="95"/>
      <c r="J38" s="95"/>
      <c r="K38" s="95"/>
      <c r="L38" s="18"/>
      <c r="M38" s="18"/>
      <c r="N38" s="9"/>
      <c r="O38" s="108"/>
      <c r="P38" s="79"/>
      <c r="Q38" s="108" t="str">
        <f>P57</f>
        <v>da cash-flow</v>
      </c>
      <c r="R38" s="79"/>
      <c r="S38" s="108" t="str">
        <f>R57</f>
        <v>da variazione di valore</v>
      </c>
      <c r="T38" s="79"/>
      <c r="U38" s="108" t="str">
        <f>T57</f>
        <v>Rendimento totale</v>
      </c>
      <c r="V38" s="9"/>
      <c r="X38" s="12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</row>
    <row r="39" spans="1:105" ht="15" customHeight="1" x14ac:dyDescent="0.2">
      <c r="A39" s="12"/>
      <c r="B39" s="67"/>
      <c r="C39" s="181" t="str">
        <f>C112</f>
        <v>2022:4 - 2023:1</v>
      </c>
      <c r="D39" s="181"/>
      <c r="E39" s="96">
        <f>E112</f>
        <v>-4.7954926842107559E-3</v>
      </c>
      <c r="F39" s="97"/>
      <c r="G39" s="96">
        <f>G112</f>
        <v>-7.024647915841864E-2</v>
      </c>
      <c r="H39" s="97"/>
      <c r="I39" s="96"/>
      <c r="J39" s="96"/>
      <c r="K39" s="96"/>
      <c r="L39" s="18"/>
      <c r="M39" s="194">
        <f>K80</f>
        <v>2022</v>
      </c>
      <c r="N39" s="181"/>
      <c r="O39" s="96"/>
      <c r="P39" s="97"/>
      <c r="Q39" s="96">
        <f>Q80</f>
        <v>3.447820797657325E-2</v>
      </c>
      <c r="R39" s="97"/>
      <c r="S39" s="96">
        <f>S80</f>
        <v>6.8175253078899531E-2</v>
      </c>
      <c r="T39" s="96"/>
      <c r="U39" s="96">
        <f>U80</f>
        <v>0.10265346105547278</v>
      </c>
      <c r="V39" s="9"/>
      <c r="X39" s="12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</row>
    <row r="40" spans="1:105" ht="15" customHeight="1" x14ac:dyDescent="0.2">
      <c r="A40" s="12"/>
      <c r="B40" s="67"/>
      <c r="C40" s="181" t="str">
        <f>C113</f>
        <v>2022:1 - 2023:1</v>
      </c>
      <c r="D40" s="181"/>
      <c r="E40" s="96">
        <f>E113</f>
        <v>9.5389624327533173E-3</v>
      </c>
      <c r="F40" s="97"/>
      <c r="G40" s="96">
        <f>G113</f>
        <v>-7.639989532732272E-2</v>
      </c>
      <c r="H40" s="97"/>
      <c r="I40" s="96"/>
      <c r="J40" s="96"/>
      <c r="K40" s="96"/>
      <c r="L40" s="18"/>
      <c r="M40" s="194" t="str">
        <f>K81</f>
        <v>2023*</v>
      </c>
      <c r="N40" s="181"/>
      <c r="O40" s="96"/>
      <c r="P40" s="97"/>
      <c r="Q40" s="96">
        <f>Q81</f>
        <v>3.2133408121097412E-2</v>
      </c>
      <c r="R40" s="97"/>
      <c r="S40" s="96">
        <f>S81</f>
        <v>-8.2156238958233915E-2</v>
      </c>
      <c r="T40" s="96"/>
      <c r="U40" s="96">
        <f>U81</f>
        <v>-5.0022830837136503E-2</v>
      </c>
      <c r="V40" s="9"/>
      <c r="X40" s="12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</row>
    <row r="41" spans="1:105" ht="15" customHeight="1" x14ac:dyDescent="0.2">
      <c r="A41" s="12"/>
      <c r="B41" s="67"/>
      <c r="C41" s="190" t="str">
        <f>C114</f>
        <v>Fonte: indici di mercato per immobili di reddito Fahrländer Partner.</v>
      </c>
      <c r="D41" s="190"/>
      <c r="E41" s="190"/>
      <c r="F41" s="190"/>
      <c r="G41" s="190"/>
      <c r="H41" s="190"/>
      <c r="I41" s="190"/>
      <c r="J41" s="190"/>
      <c r="K41" s="190"/>
      <c r="L41" s="18"/>
      <c r="M41" s="190" t="str">
        <f>IF(hi!$G$6=4,te!A11,te!A79)</f>
        <v>* I valori dell'anno in corso sono provvisori e si riferiscono ai trimestri finora disponibili. Stato dei dati: 31 marzo 2023.</v>
      </c>
      <c r="N41" s="190"/>
      <c r="O41" s="190"/>
      <c r="P41" s="190"/>
      <c r="Q41" s="190"/>
      <c r="R41" s="190"/>
      <c r="S41" s="190"/>
      <c r="T41" s="190"/>
      <c r="U41" s="190"/>
      <c r="V41" s="9"/>
      <c r="X41" s="12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</row>
    <row r="42" spans="1:105" ht="4.5" customHeight="1" x14ac:dyDescent="0.2">
      <c r="A42" s="12"/>
      <c r="B42" s="67"/>
      <c r="C42" s="70"/>
      <c r="D42" s="70"/>
      <c r="E42" s="71"/>
      <c r="F42" s="69"/>
      <c r="G42" s="71"/>
      <c r="H42" s="69"/>
      <c r="I42" s="71"/>
      <c r="J42" s="71"/>
      <c r="K42" s="71"/>
      <c r="L42" s="18"/>
      <c r="M42" s="185" t="str">
        <f>IF(hi!$G$6=4,"",te!A11)</f>
        <v>Fonte: indici di mercato per immobili di reddito Fahrländer Partner.</v>
      </c>
      <c r="N42" s="185"/>
      <c r="O42" s="185"/>
      <c r="P42" s="185"/>
      <c r="Q42" s="185"/>
      <c r="R42" s="185"/>
      <c r="S42" s="185"/>
      <c r="T42" s="185"/>
      <c r="U42" s="185"/>
      <c r="V42" s="9"/>
      <c r="X42" s="12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</row>
    <row r="43" spans="1:105" ht="9.9499999999999993" customHeight="1" x14ac:dyDescent="0.2">
      <c r="A43" s="12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185"/>
      <c r="N43" s="185"/>
      <c r="O43" s="185"/>
      <c r="P43" s="185"/>
      <c r="Q43" s="185"/>
      <c r="R43" s="185"/>
      <c r="S43" s="185"/>
      <c r="T43" s="185"/>
      <c r="U43" s="185"/>
      <c r="V43" s="62"/>
      <c r="X43" s="12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</row>
    <row r="44" spans="1:105" ht="46.5" customHeight="1" x14ac:dyDescent="0.2">
      <c r="A44" s="12"/>
      <c r="B44" s="65"/>
      <c r="C44" s="186"/>
      <c r="D44" s="186"/>
      <c r="E44" s="186"/>
      <c r="F44" s="186"/>
      <c r="G44" s="186"/>
      <c r="H44" s="186"/>
      <c r="I44" s="186"/>
      <c r="J44" s="186"/>
      <c r="K44" s="186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X44" s="12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</row>
    <row r="45" spans="1:105" s="38" customFormat="1" ht="4.5" customHeight="1" x14ac:dyDescent="0.2">
      <c r="A45" s="36"/>
      <c r="B45" s="37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65"/>
      <c r="W45" s="12"/>
      <c r="X45" s="12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</row>
    <row r="46" spans="1:105" ht="9.9499999999999993" customHeight="1" x14ac:dyDescent="0.2">
      <c r="A46" s="12"/>
      <c r="B46" s="65"/>
      <c r="C46" s="172" t="s">
        <v>10</v>
      </c>
      <c r="D46" s="172"/>
      <c r="E46" s="172"/>
      <c r="F46" s="172" t="str">
        <f>te!A12</f>
        <v>Indici di mercato per immobili di reddito</v>
      </c>
      <c r="G46" s="172"/>
      <c r="H46" s="172"/>
      <c r="I46" s="118"/>
      <c r="J46" s="118"/>
      <c r="K46" s="118"/>
      <c r="L46" s="65"/>
      <c r="M46" s="65"/>
      <c r="N46" s="65"/>
      <c r="O46" s="65"/>
      <c r="P46" s="65"/>
      <c r="Q46" s="65"/>
      <c r="R46" s="65"/>
      <c r="S46" s="65"/>
      <c r="T46" s="187" t="str">
        <f>hi!$G$5</f>
        <v>1° trimestre 2023</v>
      </c>
      <c r="U46" s="187"/>
      <c r="V46" s="123"/>
      <c r="X46" s="12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</row>
    <row r="47" spans="1:105" ht="9.9499999999999993" customHeight="1" x14ac:dyDescent="0.2">
      <c r="A47" s="12"/>
      <c r="B47" s="65"/>
      <c r="C47" s="172" t="s">
        <v>0</v>
      </c>
      <c r="D47" s="172"/>
      <c r="E47" s="172"/>
      <c r="F47" s="118"/>
      <c r="G47" s="118"/>
      <c r="H47" s="118"/>
      <c r="I47" s="118"/>
      <c r="J47" s="118"/>
      <c r="K47" s="118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X47" s="12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</row>
    <row r="48" spans="1:105" ht="8.1" customHeight="1" x14ac:dyDescent="0.2">
      <c r="A48" s="12"/>
      <c r="B48" s="65"/>
      <c r="C48" s="118"/>
      <c r="D48" s="118"/>
      <c r="E48" s="118"/>
      <c r="F48" s="118"/>
      <c r="G48" s="118"/>
      <c r="H48" s="118"/>
      <c r="I48" s="118"/>
      <c r="J48" s="118"/>
      <c r="K48" s="118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X48" s="12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</row>
    <row r="49" spans="1:105" ht="10.5" customHeight="1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X49" s="12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</row>
    <row r="50" spans="1:105" s="4" customFormat="1" ht="5.45" customHeight="1" x14ac:dyDescent="0.25">
      <c r="A50" s="64"/>
      <c r="B50" s="72"/>
      <c r="C50" s="73"/>
      <c r="D50" s="73"/>
      <c r="E50" s="137"/>
      <c r="F50" s="138"/>
      <c r="G50" s="137"/>
      <c r="H50" s="138"/>
      <c r="I50" s="137"/>
      <c r="J50" s="138"/>
      <c r="K50" s="139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64"/>
      <c r="X50" s="12"/>
      <c r="Y50" s="9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</row>
    <row r="51" spans="1:105" s="3" customFormat="1" ht="5.45" customHeight="1" x14ac:dyDescent="0.2">
      <c r="A51" s="63"/>
      <c r="B51" s="72"/>
      <c r="C51" s="75"/>
      <c r="D51" s="75"/>
      <c r="E51" s="137"/>
      <c r="F51" s="137"/>
      <c r="G51" s="137"/>
      <c r="H51" s="137"/>
      <c r="I51" s="137"/>
      <c r="J51" s="137"/>
      <c r="K51" s="137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63"/>
      <c r="X51" s="12"/>
      <c r="Y51" s="9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</row>
    <row r="52" spans="1:105" ht="3" customHeight="1" x14ac:dyDescent="0.2">
      <c r="A52" s="12"/>
      <c r="B52" s="65"/>
      <c r="C52" s="76"/>
      <c r="D52" s="68"/>
      <c r="E52" s="140" t="str">
        <f>VLOOKUP(hi!$C$33,hi!$A$34:$O$38,hi!$L$39,FALSE)</f>
        <v>Reddito netto</v>
      </c>
      <c r="F52" s="141"/>
      <c r="G52" s="140" t="str">
        <f>VLOOKUP(hi!$C$33,hi!$A$34:$O$38,hi!$M$39,FALSE)</f>
        <v>Valore di mercato</v>
      </c>
      <c r="H52" s="141"/>
      <c r="I52" s="140" t="str">
        <f>VLOOKUP(hi!$C$33,hi!$A$34:$O$38,13,FALSE)</f>
        <v>Valore di mercato</v>
      </c>
      <c r="J52" s="141"/>
      <c r="K52" s="142">
        <f>VLOOKUP(hi!$C$33,hi!$A$34:$O$38,14,FALSE)</f>
        <v>0</v>
      </c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X52" s="12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</row>
    <row r="53" spans="1:105" ht="3" customHeight="1" x14ac:dyDescent="0.2">
      <c r="A53" s="12"/>
      <c r="B53" s="65"/>
      <c r="C53" s="98"/>
      <c r="D53" s="99"/>
      <c r="E53" s="144" t="str">
        <f>VLOOKUP(hi!$C$33,hi!$A$34:$K$38,hi!$H$39,FALSE)</f>
        <v>gem_nemiet</v>
      </c>
      <c r="F53" s="144"/>
      <c r="G53" s="144" t="str">
        <f>VLOOKUP(hi!$C$33,hi!$A$34:$K$38,hi!$I$39,FALSE)</f>
        <v>gem_mw</v>
      </c>
      <c r="H53" s="144"/>
      <c r="I53" s="144" t="str">
        <f>VLOOKUP(hi!$C$33,hi!$A$34:$K$38,9,FALSE)</f>
        <v>gem_mw</v>
      </c>
      <c r="J53" s="140"/>
      <c r="K53" s="98">
        <f>VLOOKUP(hi!$C$33,hi!$A$34:$K$38,10,FALSE)</f>
        <v>0</v>
      </c>
      <c r="L53" s="98"/>
      <c r="M53" s="98"/>
      <c r="N53" s="99"/>
      <c r="O53" s="98"/>
      <c r="P53" s="98"/>
      <c r="Q53" s="98" t="str">
        <f>hi!H37</f>
        <v>gem_nemiet_CFR</v>
      </c>
      <c r="R53" s="98"/>
      <c r="S53" s="98" t="str">
        <f>hi!H38</f>
        <v>gem_mw_WAR</v>
      </c>
      <c r="T53" s="98"/>
      <c r="U53" s="98"/>
      <c r="V53" s="65"/>
      <c r="X53" s="12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</row>
    <row r="54" spans="1:105" ht="22.5" customHeight="1" x14ac:dyDescent="0.2">
      <c r="A54" s="12"/>
      <c r="B54" s="11"/>
      <c r="C54" s="193" t="str">
        <f>CONCATENATE(te!A110," ",hi!D62," ",te!A113)</f>
        <v>Indici Regione lago Lemano (1. trimestre 2010 = 100)</v>
      </c>
      <c r="D54" s="193"/>
      <c r="E54" s="193"/>
      <c r="F54" s="193"/>
      <c r="G54" s="193"/>
      <c r="H54" s="193"/>
      <c r="I54" s="193"/>
      <c r="J54" s="66"/>
      <c r="K54" s="66" t="str">
        <f>CONCATENATE(te!A78," "&amp;te!A57&amp;" ",te!A110," ",hi!D62," ",te!A112)</f>
        <v>Rendimenti e  Indici Regione lago Lemano media annuale 2000 = 100)</v>
      </c>
      <c r="L54" s="66"/>
      <c r="M54" s="66"/>
      <c r="N54" s="66"/>
      <c r="O54" s="66"/>
      <c r="P54" s="66"/>
      <c r="Q54" s="66"/>
      <c r="R54" s="66"/>
      <c r="S54" s="66"/>
      <c r="T54" s="10"/>
      <c r="U54" s="9"/>
      <c r="V54" s="9"/>
      <c r="X54" s="143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</row>
    <row r="55" spans="1:105" ht="15" customHeight="1" x14ac:dyDescent="0.2">
      <c r="A55" s="12"/>
      <c r="B55" s="11"/>
      <c r="C55" s="82" t="str">
        <f>VLOOKUP(hi!C33,hi!A34:B38,2,FALSE)</f>
        <v>Immobili ad uso misto</v>
      </c>
      <c r="D55" s="82"/>
      <c r="E55" s="82"/>
      <c r="F55" s="82"/>
      <c r="G55" s="82"/>
      <c r="H55" s="82"/>
      <c r="I55" s="82"/>
      <c r="J55" s="66"/>
      <c r="K55" s="82" t="str">
        <f>C55</f>
        <v>Immobili ad uso misto</v>
      </c>
      <c r="L55" s="82"/>
      <c r="M55" s="82"/>
      <c r="N55" s="82"/>
      <c r="O55" s="82"/>
      <c r="P55" s="82"/>
      <c r="Q55" s="82"/>
      <c r="R55" s="82"/>
      <c r="S55" s="82"/>
      <c r="T55" s="10"/>
      <c r="U55" s="9"/>
      <c r="V55" s="9"/>
      <c r="X55" s="143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</row>
    <row r="56" spans="1:105" ht="8.1" customHeight="1" x14ac:dyDescent="0.2">
      <c r="A56" s="12"/>
      <c r="B56" s="11"/>
      <c r="C56" s="87"/>
      <c r="D56" s="87"/>
      <c r="E56" s="87"/>
      <c r="F56" s="87"/>
      <c r="G56" s="87"/>
      <c r="H56" s="87"/>
      <c r="I56" s="87"/>
      <c r="J56" s="66"/>
      <c r="K56" s="87"/>
      <c r="L56" s="87"/>
      <c r="M56" s="66"/>
      <c r="N56" s="66"/>
      <c r="O56" s="66"/>
      <c r="P56" s="66"/>
      <c r="Q56" s="168" t="str">
        <f>te!$A$75</f>
        <v>Rendimento da cash-flow</v>
      </c>
      <c r="R56" s="168"/>
      <c r="S56" s="168" t="str">
        <f>te!$A$76</f>
        <v>Rendimento da variazione di valore</v>
      </c>
      <c r="T56" s="10"/>
      <c r="U56" s="9"/>
      <c r="V56" s="9"/>
      <c r="X56" s="12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</row>
    <row r="57" spans="1:105" s="83" customFormat="1" ht="15" customHeight="1" x14ac:dyDescent="0.2">
      <c r="A57" s="78"/>
      <c r="B57" s="84"/>
      <c r="C57" s="82"/>
      <c r="D57" s="196" t="str">
        <f>VLOOKUP(hi!$C$33,hi!$A$34:$S$38,hi!$P$39,FALSE)</f>
        <v>Reddito netto</v>
      </c>
      <c r="E57" s="196"/>
      <c r="F57" s="196" t="str">
        <f>VLOOKUP(hi!$C$33,hi!$A$34:$S$38,hi!$Q$39,FALSE)</f>
        <v>Valore di mercato</v>
      </c>
      <c r="G57" s="196"/>
      <c r="H57" s="196"/>
      <c r="I57" s="196"/>
      <c r="J57" s="79"/>
      <c r="K57" s="106"/>
      <c r="L57" s="182" t="str">
        <f>D57</f>
        <v>Reddito netto</v>
      </c>
      <c r="M57" s="182"/>
      <c r="N57" s="182" t="str">
        <f>F57</f>
        <v>Valore di mercato</v>
      </c>
      <c r="O57" s="182"/>
      <c r="P57" s="182" t="str">
        <f>te!A83</f>
        <v>da cash-flow</v>
      </c>
      <c r="Q57" s="182"/>
      <c r="R57" s="182" t="str">
        <f>te!A84</f>
        <v>da variazione di valore</v>
      </c>
      <c r="S57" s="182"/>
      <c r="T57" s="182" t="str">
        <f>te!A77</f>
        <v>Rendimento totale</v>
      </c>
      <c r="U57" s="182"/>
      <c r="V57" s="79"/>
      <c r="W57" s="78"/>
      <c r="X57" s="143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</row>
    <row r="58" spans="1:105" ht="15" customHeight="1" x14ac:dyDescent="0.2">
      <c r="A58" s="12"/>
      <c r="B58" s="86">
        <v>5</v>
      </c>
      <c r="C58" s="100" t="s">
        <v>17</v>
      </c>
      <c r="D58" s="101"/>
      <c r="E58" s="102">
        <f>VLOOKUP(CONCATENATE($E$53,"_Qu_",hi!$C$62),fpre_reg_dat!$A$2:$BK$144,FPRE_REG!$B58,0)</f>
        <v>100</v>
      </c>
      <c r="F58" s="102"/>
      <c r="G58" s="102">
        <f>VLOOKUP(CONCATENATE($G$53,"_Qu_",hi!$C$62),fpre_reg_dat!$A$2:$BK$144,FPRE_REG!$B58,0)</f>
        <v>100</v>
      </c>
      <c r="H58" s="102"/>
      <c r="I58" s="102"/>
      <c r="J58" s="86">
        <v>5</v>
      </c>
      <c r="K58" s="103">
        <v>2000</v>
      </c>
      <c r="L58" s="104"/>
      <c r="M58" s="105">
        <f>VLOOKUP(CONCATENATE($E$53,"_Ja_",hi!$C$62),fpre_reg_dat!$A$2:$BK$144,FPRE_REG!$J58,0)</f>
        <v>100</v>
      </c>
      <c r="N58" s="105"/>
      <c r="O58" s="105">
        <f>VLOOKUP(CONCATENATE($G$53,"_Ja_",hi!$C$62),fpre_reg_dat!$A$2:$BK$144,FPRE_REG!$J58,0)</f>
        <v>100</v>
      </c>
      <c r="P58" s="135"/>
      <c r="Q58" s="107" t="str">
        <f>VLOOKUP(CONCATENATE($Q$53,"_Ja_",hi!$C$62),fpre_reg_dat!$A$2:$BK$144,FPRE_REG!$J58,0)</f>
        <v>-</v>
      </c>
      <c r="R58" s="135"/>
      <c r="S58" s="107" t="str">
        <f>VLOOKUP(CONCATENATE($S$53,"_Ja_",hi!$C$62),fpre_reg_dat!$A$2:$BK$144,FPRE_REG!$J58,0)</f>
        <v>-</v>
      </c>
      <c r="U58" s="96" t="s">
        <v>3832</v>
      </c>
      <c r="V58" s="9"/>
      <c r="X58" s="143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</row>
    <row r="59" spans="1:105" ht="15" customHeight="1" x14ac:dyDescent="0.2">
      <c r="A59" s="12"/>
      <c r="B59" s="86">
        <f>+B58+1</f>
        <v>6</v>
      </c>
      <c r="C59" s="100" t="s">
        <v>18</v>
      </c>
      <c r="D59" s="101"/>
      <c r="E59" s="102">
        <f>VLOOKUP(CONCATENATE($E$53,"_Qu_",hi!$C$62),fpre_reg_dat!$A$2:$BK$144,FPRE_REG!$B59,0)</f>
        <v>101.17671496500424</v>
      </c>
      <c r="F59" s="102"/>
      <c r="G59" s="102">
        <f>VLOOKUP(CONCATENATE($G$53,"_Qu_",hi!$C$62),fpre_reg_dat!$A$2:$BK$144,FPRE_REG!$B59,0)</f>
        <v>101.13687449001472</v>
      </c>
      <c r="H59" s="102"/>
      <c r="I59" s="102"/>
      <c r="J59" s="86">
        <f t="shared" ref="J59:J81" si="1">+J58+1</f>
        <v>6</v>
      </c>
      <c r="K59" s="100">
        <v>2001</v>
      </c>
      <c r="L59" s="101"/>
      <c r="M59" s="102">
        <f>VLOOKUP(CONCATENATE($E$53,"_Ja_",hi!$C$62),fpre_reg_dat!$A$2:$BK$144,FPRE_REG!$J59,0)</f>
        <v>105.449187987725</v>
      </c>
      <c r="N59" s="102"/>
      <c r="O59" s="102">
        <f>VLOOKUP(CONCATENATE($G$53,"_Ja_",hi!$C$62),fpre_reg_dat!$A$2:$BK$144,FPRE_REG!$J59,0)</f>
        <v>110.85449068540902</v>
      </c>
      <c r="P59" s="135"/>
      <c r="Q59" s="107">
        <f>VLOOKUP(CONCATENATE($Q$53,"_Ja_",hi!$C$62),fpre_reg_dat!$A$2:$BK$144,FPRE_REG!$J59,0)</f>
        <v>5.5904558984071824E-2</v>
      </c>
      <c r="R59" s="135"/>
      <c r="S59" s="107">
        <f>VLOOKUP(CONCATENATE($S$53,"_Ja_",hi!$C$62),fpre_reg_dat!$A$2:$BK$144,FPRE_REG!$J59,0)</f>
        <v>0.10854490685409032</v>
      </c>
      <c r="T59" s="135"/>
      <c r="U59" s="135">
        <f>S59+Q59</f>
        <v>0.16444946583816214</v>
      </c>
      <c r="V59" s="9"/>
      <c r="W59" s="159"/>
      <c r="X59" s="143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</row>
    <row r="60" spans="1:105" ht="15" customHeight="1" x14ac:dyDescent="0.2">
      <c r="A60" s="12"/>
      <c r="B60" s="86">
        <f t="shared" ref="B60:B110" si="2">+B59+1</f>
        <v>7</v>
      </c>
      <c r="C60" s="100" t="s">
        <v>19</v>
      </c>
      <c r="D60" s="101"/>
      <c r="E60" s="102">
        <f>VLOOKUP(CONCATENATE($E$53,"_Qu_",hi!$C$62),fpre_reg_dat!$A$2:$BK$144,FPRE_REG!$B60,0)</f>
        <v>100.14709085841973</v>
      </c>
      <c r="F60" s="102"/>
      <c r="G60" s="102">
        <f>VLOOKUP(CONCATENATE($G$53,"_Qu_",hi!$C$62),fpre_reg_dat!$A$2:$BK$144,FPRE_REG!$B60,0)</f>
        <v>100.03793850034987</v>
      </c>
      <c r="H60" s="102"/>
      <c r="I60" s="102"/>
      <c r="J60" s="86">
        <f t="shared" si="1"/>
        <v>7</v>
      </c>
      <c r="K60" s="100">
        <v>2002</v>
      </c>
      <c r="L60" s="101"/>
      <c r="M60" s="102">
        <f>VLOOKUP(CONCATENATE($E$53,"_Ja_",hi!$C$62),fpre_reg_dat!$A$2:$BK$144,FPRE_REG!$J60,0)</f>
        <v>107.92683590828392</v>
      </c>
      <c r="N60" s="102"/>
      <c r="O60" s="102">
        <f>VLOOKUP(CONCATENATE($G$53,"_Ja_",hi!$C$62),fpre_reg_dat!$A$2:$BK$144,FPRE_REG!$J60,0)</f>
        <v>111.64022020952164</v>
      </c>
      <c r="P60" s="135"/>
      <c r="Q60" s="107">
        <f>VLOOKUP(CONCATENATE($Q$53,"_Ja_",hi!$C$62),fpre_reg_dat!$A$2:$BK$144,FPRE_REG!$J60,0)</f>
        <v>5.1749251617761435E-2</v>
      </c>
      <c r="R60" s="135"/>
      <c r="S60" s="107">
        <f>VLOOKUP(CONCATENATE($S$53,"_Ja_",hi!$C$62),fpre_reg_dat!$A$2:$BK$144,FPRE_REG!$J60,0)</f>
        <v>7.0879358991639222E-3</v>
      </c>
      <c r="T60" s="135"/>
      <c r="U60" s="135">
        <f t="shared" ref="U60:U71" si="3">S60+Q60</f>
        <v>5.8837187516925356E-2</v>
      </c>
      <c r="V60" s="9"/>
      <c r="W60" s="159"/>
      <c r="X60" s="12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</row>
    <row r="61" spans="1:105" ht="15" customHeight="1" x14ac:dyDescent="0.2">
      <c r="A61" s="12"/>
      <c r="B61" s="86">
        <f t="shared" si="2"/>
        <v>8</v>
      </c>
      <c r="C61" s="100" t="s">
        <v>20</v>
      </c>
      <c r="D61" s="101"/>
      <c r="E61" s="102">
        <f>VLOOKUP(CONCATENATE($E$53,"_Qu_",hi!$C$62),fpre_reg_dat!$A$2:$BK$144,FPRE_REG!$B61,0)</f>
        <v>98.839509958473442</v>
      </c>
      <c r="F61" s="102"/>
      <c r="G61" s="102">
        <f>VLOOKUP(CONCATENATE($G$53,"_Qu_",hi!$C$62),fpre_reg_dat!$A$2:$BK$144,FPRE_REG!$B61,0)</f>
        <v>98.885601950465272</v>
      </c>
      <c r="H61" s="102"/>
      <c r="I61" s="102"/>
      <c r="J61" s="86">
        <f t="shared" si="1"/>
        <v>8</v>
      </c>
      <c r="K61" s="100">
        <v>2003</v>
      </c>
      <c r="L61" s="101"/>
      <c r="M61" s="102">
        <f>VLOOKUP(CONCATENATE($E$53,"_Ja_",hi!$C$62),fpre_reg_dat!$A$2:$BK$144,FPRE_REG!$J61,0)</f>
        <v>109.54729462634397</v>
      </c>
      <c r="N61" s="102"/>
      <c r="O61" s="102">
        <f>VLOOKUP(CONCATENATE($G$53,"_Ja_",hi!$C$62),fpre_reg_dat!$A$2:$BK$144,FPRE_REG!$J61,0)</f>
        <v>114.78395200112766</v>
      </c>
      <c r="P61" s="135"/>
      <c r="Q61" s="107">
        <f>VLOOKUP(CONCATENATE($Q$53,"_Ja_",hi!$C$62),fpre_reg_dat!$A$2:$BK$144,FPRE_REG!$J61,0)</f>
        <v>5.2165539461778196E-2</v>
      </c>
      <c r="R61" s="135"/>
      <c r="S61" s="107">
        <f>VLOOKUP(CONCATENATE($S$53,"_Ja_",hi!$C$62),fpre_reg_dat!$A$2:$BK$144,FPRE_REG!$J61,0)</f>
        <v>2.8159491137745896E-2</v>
      </c>
      <c r="T61" s="135"/>
      <c r="U61" s="135">
        <f t="shared" si="3"/>
        <v>8.0325030599524089E-2</v>
      </c>
      <c r="V61" s="9"/>
      <c r="W61" s="159"/>
      <c r="X61" s="12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</row>
    <row r="62" spans="1:105" ht="15" customHeight="1" x14ac:dyDescent="0.2">
      <c r="A62" s="12"/>
      <c r="B62" s="86">
        <f t="shared" si="2"/>
        <v>9</v>
      </c>
      <c r="C62" s="100" t="s">
        <v>23</v>
      </c>
      <c r="D62" s="101"/>
      <c r="E62" s="102">
        <f>VLOOKUP(CONCATENATE($E$53,"_Qu_",hi!$C$62),fpre_reg_dat!$A$2:$BK$144,FPRE_REG!$B62,0)</f>
        <v>103.32796501295046</v>
      </c>
      <c r="F62" s="102"/>
      <c r="G62" s="102">
        <f>VLOOKUP(CONCATENATE($G$53,"_Qu_",hi!$C$62),fpre_reg_dat!$A$2:$BK$144,FPRE_REG!$B62,0)</f>
        <v>104.97772800525902</v>
      </c>
      <c r="H62" s="102"/>
      <c r="I62" s="102"/>
      <c r="J62" s="86">
        <f t="shared" si="1"/>
        <v>9</v>
      </c>
      <c r="K62" s="100">
        <v>2004</v>
      </c>
      <c r="L62" s="101"/>
      <c r="M62" s="102">
        <f>VLOOKUP(CONCATENATE($E$53,"_Ja_",hi!$C$62),fpre_reg_dat!$A$2:$BK$144,FPRE_REG!$J62,0)</f>
        <v>114.28395432329357</v>
      </c>
      <c r="N62" s="102"/>
      <c r="O62" s="102">
        <f>VLOOKUP(CONCATENATE($G$53,"_Ja_",hi!$C$62),fpre_reg_dat!$A$2:$BK$144,FPRE_REG!$J62,0)</f>
        <v>125.82309575358776</v>
      </c>
      <c r="P62" s="135"/>
      <c r="Q62" s="107">
        <f>VLOOKUP(CONCATENATE($Q$53,"_Ja_",hi!$C$62),fpre_reg_dat!$A$2:$BK$144,FPRE_REG!$J62,0)</f>
        <v>5.283627899234189E-2</v>
      </c>
      <c r="R62" s="135"/>
      <c r="S62" s="107">
        <f>VLOOKUP(CONCATENATE($S$53,"_Ja_",hi!$C$62),fpre_reg_dat!$A$2:$BK$144,FPRE_REG!$J62,0)</f>
        <v>9.6173232930258881E-2</v>
      </c>
      <c r="T62" s="135"/>
      <c r="U62" s="135">
        <f t="shared" si="3"/>
        <v>0.14900951192260076</v>
      </c>
      <c r="V62" s="9"/>
      <c r="W62" s="159"/>
      <c r="X62" s="12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</row>
    <row r="63" spans="1:105" ht="15" customHeight="1" x14ac:dyDescent="0.2">
      <c r="A63" s="12"/>
      <c r="B63" s="86">
        <f t="shared" si="2"/>
        <v>10</v>
      </c>
      <c r="C63" s="100" t="s">
        <v>152</v>
      </c>
      <c r="D63" s="101"/>
      <c r="E63" s="102">
        <f>VLOOKUP(CONCATENATE($E$53,"_Qu_",hi!$C$62),fpre_reg_dat!$A$2:$BK$144,FPRE_REG!$B63,0)</f>
        <v>104.35972792488128</v>
      </c>
      <c r="F63" s="102"/>
      <c r="G63" s="102">
        <f>VLOOKUP(CONCATENATE($G$53,"_Qu_",hi!$C$62),fpre_reg_dat!$A$2:$BK$144,FPRE_REG!$B63,0)</f>
        <v>106.12409815866145</v>
      </c>
      <c r="H63" s="102"/>
      <c r="I63" s="102"/>
      <c r="J63" s="86">
        <f t="shared" si="1"/>
        <v>10</v>
      </c>
      <c r="K63" s="100">
        <v>2005</v>
      </c>
      <c r="L63" s="101"/>
      <c r="M63" s="102">
        <f>VLOOKUP(CONCATENATE($E$53,"_Ja_",hi!$C$62),fpre_reg_dat!$A$2:$BK$144,FPRE_REG!$J63,0)</f>
        <v>116.82317130514689</v>
      </c>
      <c r="N63" s="102"/>
      <c r="O63" s="102">
        <f>VLOOKUP(CONCATENATE($G$53,"_Ja_",hi!$C$62),fpre_reg_dat!$A$2:$BK$144,FPRE_REG!$J63,0)</f>
        <v>143.56737002321728</v>
      </c>
      <c r="P63" s="135"/>
      <c r="Q63" s="107">
        <f>VLOOKUP(CONCATENATE($Q$53,"_Ja_",hi!$C$62),fpre_reg_dat!$A$2:$BK$144,FPRE_REG!$J63,0)</f>
        <v>4.9391206100982035E-2</v>
      </c>
      <c r="R63" s="135"/>
      <c r="S63" s="107">
        <f>VLOOKUP(CONCATENATE($S$53,"_Ja_",hi!$C$62),fpre_reg_dat!$A$2:$BK$144,FPRE_REG!$J63,0)</f>
        <v>0.14102557374982999</v>
      </c>
      <c r="T63" s="135"/>
      <c r="U63" s="135">
        <f t="shared" si="3"/>
        <v>0.19041677985081201</v>
      </c>
      <c r="V63" s="9"/>
      <c r="W63" s="159"/>
      <c r="X63" s="12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</row>
    <row r="64" spans="1:105" ht="15" customHeight="1" x14ac:dyDescent="0.2">
      <c r="A64" s="12"/>
      <c r="B64" s="86">
        <f t="shared" si="2"/>
        <v>11</v>
      </c>
      <c r="C64" s="100" t="s">
        <v>390</v>
      </c>
      <c r="D64" s="101"/>
      <c r="E64" s="102">
        <f>VLOOKUP(CONCATENATE($E$53,"_Qu_",hi!$C$62),fpre_reg_dat!$A$2:$BK$144,FPRE_REG!$B64,0)</f>
        <v>103.83105656176365</v>
      </c>
      <c r="F64" s="102"/>
      <c r="G64" s="102">
        <f>VLOOKUP(CONCATENATE($G$53,"_Qu_",hi!$C$62),fpre_reg_dat!$A$2:$BK$144,FPRE_REG!$B64,0)</f>
        <v>105.66514295132328</v>
      </c>
      <c r="H64" s="102"/>
      <c r="I64" s="102"/>
      <c r="J64" s="86">
        <f t="shared" si="1"/>
        <v>11</v>
      </c>
      <c r="K64" s="100">
        <v>2006</v>
      </c>
      <c r="L64" s="101"/>
      <c r="M64" s="102">
        <f>VLOOKUP(CONCATENATE($E$53,"_Ja_",hi!$C$62),fpre_reg_dat!$A$2:$BK$144,FPRE_REG!$J64,0)</f>
        <v>115.28565912352896</v>
      </c>
      <c r="N64" s="102"/>
      <c r="O64" s="102">
        <f>VLOOKUP(CONCATENATE($G$53,"_Ja_",hi!$C$62),fpre_reg_dat!$A$2:$BK$144,FPRE_REG!$J64,0)</f>
        <v>143.47420977873682</v>
      </c>
      <c r="P64" s="135"/>
      <c r="Q64" s="107">
        <f>VLOOKUP(CONCATENATE($Q$53,"_Ja_",hi!$C$62),fpre_reg_dat!$A$2:$BK$144,FPRE_REG!$J64,0)</f>
        <v>4.2900264424083692E-2</v>
      </c>
      <c r="R64" s="135"/>
      <c r="S64" s="107">
        <f>VLOOKUP(CONCATENATE($S$53,"_Ja_",hi!$C$62),fpre_reg_dat!$A$2:$BK$144,FPRE_REG!$J64,0)</f>
        <v>-6.4889566804349555E-4</v>
      </c>
      <c r="T64" s="135"/>
      <c r="U64" s="135">
        <f t="shared" si="3"/>
        <v>4.22513687560402E-2</v>
      </c>
      <c r="V64" s="9"/>
      <c r="W64" s="159"/>
      <c r="X64" s="12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</row>
    <row r="65" spans="1:104" ht="15" customHeight="1" x14ac:dyDescent="0.2">
      <c r="A65" s="12"/>
      <c r="B65" s="86">
        <f t="shared" si="2"/>
        <v>12</v>
      </c>
      <c r="C65" s="100" t="s">
        <v>391</v>
      </c>
      <c r="D65" s="101"/>
      <c r="E65" s="102">
        <f>VLOOKUP(CONCATENATE($E$53,"_Qu_",hi!$C$62),fpre_reg_dat!$A$2:$BK$144,FPRE_REG!$B65,0)</f>
        <v>109.64179047084288</v>
      </c>
      <c r="F65" s="102"/>
      <c r="G65" s="102">
        <f>VLOOKUP(CONCATENATE($G$53,"_Qu_",hi!$C$62),fpre_reg_dat!$A$2:$BK$144,FPRE_REG!$B65,0)</f>
        <v>111.50626006784761</v>
      </c>
      <c r="H65" s="102"/>
      <c r="I65" s="102"/>
      <c r="J65" s="86">
        <f t="shared" si="1"/>
        <v>12</v>
      </c>
      <c r="K65" s="100">
        <v>2007</v>
      </c>
      <c r="L65" s="101"/>
      <c r="M65" s="102">
        <f>VLOOKUP(CONCATENATE($E$53,"_Ja_",hi!$C$62),fpre_reg_dat!$A$2:$BK$144,FPRE_REG!$J65,0)</f>
        <v>118.84300575310624</v>
      </c>
      <c r="N65" s="102"/>
      <c r="O65" s="102">
        <f>VLOOKUP(CONCATENATE($G$53,"_Ja_",hi!$C$62),fpre_reg_dat!$A$2:$BK$144,FPRE_REG!$J65,0)</f>
        <v>148.03766418755802</v>
      </c>
      <c r="P65" s="135"/>
      <c r="Q65" s="107">
        <f>VLOOKUP(CONCATENATE($Q$53,"_Ja_",hi!$C$62),fpre_reg_dat!$A$2:$BK$144,FPRE_REG!$J65,0)</f>
        <v>4.4037556274672561E-2</v>
      </c>
      <c r="R65" s="135"/>
      <c r="S65" s="107">
        <f>VLOOKUP(CONCATENATE($S$53,"_Ja_",hi!$C$62),fpre_reg_dat!$A$2:$BK$144,FPRE_REG!$J65,0)</f>
        <v>3.1806792425334775E-2</v>
      </c>
      <c r="T65" s="135"/>
      <c r="U65" s="135">
        <f t="shared" si="3"/>
        <v>7.5844348700007336E-2</v>
      </c>
      <c r="V65" s="9"/>
      <c r="W65" s="159"/>
      <c r="X65" s="12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</row>
    <row r="66" spans="1:104" ht="15" customHeight="1" x14ac:dyDescent="0.2">
      <c r="A66" s="12"/>
      <c r="B66" s="86">
        <f t="shared" si="2"/>
        <v>13</v>
      </c>
      <c r="C66" s="100" t="s">
        <v>393</v>
      </c>
      <c r="D66" s="101"/>
      <c r="E66" s="102">
        <f>VLOOKUP(CONCATENATE($E$53,"_Qu_",hi!$C$62),fpre_reg_dat!$A$2:$BK$144,FPRE_REG!$B66,0)</f>
        <v>111.15099005709752</v>
      </c>
      <c r="F66" s="102"/>
      <c r="G66" s="102">
        <f>VLOOKUP(CONCATENATE($G$53,"_Qu_",hi!$C$62),fpre_reg_dat!$A$2:$BK$144,FPRE_REG!$B66,0)</f>
        <v>121.15466607952544</v>
      </c>
      <c r="H66" s="102"/>
      <c r="I66" s="102"/>
      <c r="J66" s="86">
        <f t="shared" si="1"/>
        <v>13</v>
      </c>
      <c r="K66" s="100">
        <v>2008</v>
      </c>
      <c r="L66" s="101"/>
      <c r="M66" s="102">
        <f>VLOOKUP(CONCATENATE($E$53,"_Ja_",hi!$C$62),fpre_reg_dat!$A$2:$BK$144,FPRE_REG!$J66,0)</f>
        <v>122.51042058530591</v>
      </c>
      <c r="N66" s="102"/>
      <c r="O66" s="102">
        <f>VLOOKUP(CONCATENATE($G$53,"_Ja_",hi!$C$62),fpre_reg_dat!$A$2:$BK$144,FPRE_REG!$J66,0)</f>
        <v>152.70646484496478</v>
      </c>
      <c r="P66" s="135"/>
      <c r="Q66" s="107">
        <f>VLOOKUP(CONCATENATE($Q$53,"_Ja_",hi!$C$62),fpre_reg_dat!$A$2:$BK$144,FPRE_REG!$J66,0)</f>
        <v>4.4007406386152796E-2</v>
      </c>
      <c r="R66" s="135"/>
      <c r="S66" s="107">
        <f>VLOOKUP(CONCATENATE($S$53,"_Ja_",hi!$C$62),fpre_reg_dat!$A$2:$BK$144,FPRE_REG!$J66,0)</f>
        <v>3.1537924372351388E-2</v>
      </c>
      <c r="T66" s="135"/>
      <c r="U66" s="135">
        <f t="shared" si="3"/>
        <v>7.5545330758504184E-2</v>
      </c>
      <c r="V66" s="9"/>
      <c r="W66" s="159"/>
      <c r="X66" s="12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</row>
    <row r="67" spans="1:104" ht="15" customHeight="1" x14ac:dyDescent="0.2">
      <c r="A67" s="12"/>
      <c r="B67" s="86">
        <f t="shared" si="2"/>
        <v>14</v>
      </c>
      <c r="C67" s="100" t="s">
        <v>410</v>
      </c>
      <c r="D67" s="101"/>
      <c r="E67" s="102">
        <f>VLOOKUP(CONCATENATE($E$53,"_Qu_",hi!$C$62),fpre_reg_dat!$A$2:$BK$144,FPRE_REG!$B67,0)</f>
        <v>108.87399559646431</v>
      </c>
      <c r="F67" s="102"/>
      <c r="G67" s="102">
        <f>VLOOKUP(CONCATENATE($G$53,"_Qu_",hi!$C$62),fpre_reg_dat!$A$2:$BK$144,FPRE_REG!$B67,0)</f>
        <v>118.53211687486782</v>
      </c>
      <c r="H67" s="102"/>
      <c r="I67" s="102"/>
      <c r="J67" s="86">
        <f t="shared" si="1"/>
        <v>14</v>
      </c>
      <c r="K67" s="100">
        <v>2009</v>
      </c>
      <c r="L67" s="101"/>
      <c r="M67" s="102">
        <f>VLOOKUP(CONCATENATE($E$53,"_Ja_",hi!$C$62),fpre_reg_dat!$A$2:$BK$144,FPRE_REG!$J67,0)</f>
        <v>126.61769959063082</v>
      </c>
      <c r="N67" s="102"/>
      <c r="O67" s="102">
        <f>VLOOKUP(CONCATENATE($G$53,"_Ja_",hi!$C$62),fpre_reg_dat!$A$2:$BK$144,FPRE_REG!$J67,0)</f>
        <v>155.3540313887479</v>
      </c>
      <c r="P67" s="135"/>
      <c r="Q67" s="107">
        <f>VLOOKUP(CONCATENATE($Q$53,"_Ja_",hi!$C$62),fpre_reg_dat!$A$2:$BK$144,FPRE_REG!$J67,0)</f>
        <v>4.4189567785910946E-2</v>
      </c>
      <c r="R67" s="135"/>
      <c r="S67" s="107">
        <f>VLOOKUP(CONCATENATE($S$53,"_Ja_",hi!$C$62),fpre_reg_dat!$A$2:$BK$144,FPRE_REG!$J67,0)</f>
        <v>1.7337619245335032E-2</v>
      </c>
      <c r="T67" s="135"/>
      <c r="U67" s="135">
        <f t="shared" si="3"/>
        <v>6.1527187031245975E-2</v>
      </c>
      <c r="V67" s="9"/>
      <c r="W67" s="159"/>
      <c r="X67" s="12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</row>
    <row r="68" spans="1:104" ht="15" customHeight="1" x14ac:dyDescent="0.2">
      <c r="A68" s="12"/>
      <c r="B68" s="86">
        <f t="shared" si="2"/>
        <v>15</v>
      </c>
      <c r="C68" s="100" t="s">
        <v>417</v>
      </c>
      <c r="D68" s="101"/>
      <c r="E68" s="102">
        <f>VLOOKUP(CONCATENATE($E$53,"_Qu_",hi!$C$62),fpre_reg_dat!$A$2:$BK$144,FPRE_REG!$B68,0)</f>
        <v>109.47827134425614</v>
      </c>
      <c r="F68" s="102"/>
      <c r="G68" s="102">
        <f>VLOOKUP(CONCATENATE($G$53,"_Qu_",hi!$C$62),fpre_reg_dat!$A$2:$BK$144,FPRE_REG!$B68,0)</f>
        <v>119.1122776432946</v>
      </c>
      <c r="H68" s="102"/>
      <c r="I68" s="102"/>
      <c r="J68" s="86">
        <f t="shared" si="1"/>
        <v>15</v>
      </c>
      <c r="K68" s="100">
        <v>2010</v>
      </c>
      <c r="L68" s="101"/>
      <c r="M68" s="102">
        <f>VLOOKUP(CONCATENATE($E$53,"_Ja_",hi!$C$62),fpre_reg_dat!$A$2:$BK$144,FPRE_REG!$J68,0)</f>
        <v>128.0013182767037</v>
      </c>
      <c r="N68" s="102"/>
      <c r="O68" s="102">
        <f>VLOOKUP(CONCATENATE($G$53,"_Ja_",hi!$C$62),fpre_reg_dat!$A$2:$BK$144,FPRE_REG!$J68,0)</f>
        <v>159.32811501480862</v>
      </c>
      <c r="P68" s="135"/>
      <c r="Q68" s="107">
        <f>VLOOKUP(CONCATENATE($Q$53,"_Ja_",hi!$C$62),fpre_reg_dat!$A$2:$BK$144,FPRE_REG!$J68,0)</f>
        <v>4.3912081235542536E-2</v>
      </c>
      <c r="R68" s="135"/>
      <c r="S68" s="107">
        <f>VLOOKUP(CONCATENATE($S$53,"_Ja_",hi!$C$62),fpre_reg_dat!$A$2:$BK$144,FPRE_REG!$J68,0)</f>
        <v>2.5580820726281806E-2</v>
      </c>
      <c r="T68" s="135"/>
      <c r="U68" s="135">
        <f t="shared" si="3"/>
        <v>6.9492901961824338E-2</v>
      </c>
      <c r="V68" s="9"/>
      <c r="W68" s="159"/>
      <c r="X68" s="12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</row>
    <row r="69" spans="1:104" ht="15" customHeight="1" x14ac:dyDescent="0.2">
      <c r="A69" s="12"/>
      <c r="B69" s="86">
        <f t="shared" si="2"/>
        <v>16</v>
      </c>
      <c r="C69" s="100" t="s">
        <v>418</v>
      </c>
      <c r="D69" s="101"/>
      <c r="E69" s="102">
        <f>VLOOKUP(CONCATENATE($E$53,"_Qu_",hi!$C$62),fpre_reg_dat!$A$2:$BK$144,FPRE_REG!$B69,0)</f>
        <v>109.10621468973623</v>
      </c>
      <c r="F69" s="102"/>
      <c r="G69" s="102">
        <f>VLOOKUP(CONCATENATE($G$53,"_Qu_",hi!$C$62),fpre_reg_dat!$A$2:$BK$144,FPRE_REG!$B69,0)</f>
        <v>118.76240528398414</v>
      </c>
      <c r="H69" s="102"/>
      <c r="I69" s="102"/>
      <c r="J69" s="86">
        <f t="shared" si="1"/>
        <v>16</v>
      </c>
      <c r="K69" s="100">
        <v>2011</v>
      </c>
      <c r="L69" s="101"/>
      <c r="M69" s="102">
        <f>VLOOKUP(CONCATENATE($E$53,"_Ja_",hi!$C$62),fpre_reg_dat!$A$2:$BK$144,FPRE_REG!$J69,0)</f>
        <v>134.78247767161071</v>
      </c>
      <c r="N69" s="102"/>
      <c r="O69" s="102">
        <f>VLOOKUP(CONCATENATE($G$53,"_Ja_",hi!$C$62),fpre_reg_dat!$A$2:$BK$144,FPRE_REG!$J69,0)</f>
        <v>170.67226126136956</v>
      </c>
      <c r="P69" s="135"/>
      <c r="Q69" s="107">
        <f>VLOOKUP(CONCATENATE($Q$53,"_Ja_",hi!$C$62),fpre_reg_dat!$A$2:$BK$144,FPRE_REG!$J69,0)</f>
        <v>4.4776202597882384E-2</v>
      </c>
      <c r="R69" s="135"/>
      <c r="S69" s="107">
        <f>VLOOKUP(CONCATENATE($S$53,"_Ja_",hi!$C$62),fpre_reg_dat!$A$2:$BK$144,FPRE_REG!$J69,0)</f>
        <v>7.1199902449775365E-2</v>
      </c>
      <c r="T69" s="135"/>
      <c r="U69" s="135">
        <f t="shared" si="3"/>
        <v>0.11597610504765775</v>
      </c>
      <c r="V69" s="9"/>
      <c r="W69" s="159"/>
      <c r="X69" s="12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</row>
    <row r="70" spans="1:104" ht="15" customHeight="1" x14ac:dyDescent="0.2">
      <c r="A70" s="12"/>
      <c r="B70" s="86">
        <f t="shared" si="2"/>
        <v>17</v>
      </c>
      <c r="C70" s="100" t="s">
        <v>419</v>
      </c>
      <c r="D70" s="101"/>
      <c r="E70" s="102">
        <f>VLOOKUP(CONCATENATE($E$53,"_Qu_",hi!$C$62),fpre_reg_dat!$A$2:$BK$144,FPRE_REG!$B70,0)</f>
        <v>109.18541096819422</v>
      </c>
      <c r="F70" s="102"/>
      <c r="G70" s="102">
        <f>VLOOKUP(CONCATENATE($G$53,"_Qu_",hi!$C$62),fpre_reg_dat!$A$2:$BK$144,FPRE_REG!$B70,0)</f>
        <v>121.11620586622433</v>
      </c>
      <c r="H70" s="102"/>
      <c r="I70" s="102"/>
      <c r="J70" s="86">
        <f t="shared" si="1"/>
        <v>17</v>
      </c>
      <c r="K70" s="100">
        <v>2012</v>
      </c>
      <c r="L70" s="101"/>
      <c r="M70" s="102">
        <f>VLOOKUP(CONCATENATE($E$53,"_Ja_",hi!$C$62),fpre_reg_dat!$A$2:$BK$144,FPRE_REG!$J70,0)</f>
        <v>140.14666021397693</v>
      </c>
      <c r="N70" s="102"/>
      <c r="O70" s="102">
        <f>VLOOKUP(CONCATENATE($G$53,"_Ja_",hi!$C$62),fpre_reg_dat!$A$2:$BK$144,FPRE_REG!$J70,0)</f>
        <v>189.94130975856592</v>
      </c>
      <c r="P70" s="135"/>
      <c r="Q70" s="107">
        <f>VLOOKUP(CONCATENATE($Q$53,"_Ja_",hi!$C$62),fpre_reg_dat!$A$2:$BK$144,FPRE_REG!$J70,0)</f>
        <v>4.3631945572356057E-2</v>
      </c>
      <c r="R70" s="135"/>
      <c r="S70" s="107">
        <f>VLOOKUP(CONCATENATE($S$53,"_Ja_",hi!$C$62),fpre_reg_dat!$A$2:$BK$144,FPRE_REG!$J70,0)</f>
        <v>0.11290088005389162</v>
      </c>
      <c r="T70" s="135"/>
      <c r="U70" s="135">
        <f t="shared" si="3"/>
        <v>0.15653282562624768</v>
      </c>
      <c r="V70" s="9"/>
      <c r="W70" s="159"/>
      <c r="X70" s="12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</row>
    <row r="71" spans="1:104" ht="15" customHeight="1" x14ac:dyDescent="0.2">
      <c r="A71" s="12"/>
      <c r="B71" s="86">
        <f t="shared" si="2"/>
        <v>18</v>
      </c>
      <c r="C71" s="100" t="s">
        <v>420</v>
      </c>
      <c r="D71" s="101"/>
      <c r="E71" s="102">
        <f>VLOOKUP(CONCATENATE($E$53,"_Qu_",hi!$C$62),fpre_reg_dat!$A$2:$BK$144,FPRE_REG!$B71,0)</f>
        <v>111.0185126100565</v>
      </c>
      <c r="F71" s="102"/>
      <c r="G71" s="102">
        <f>VLOOKUP(CONCATENATE($G$53,"_Qu_",hi!$C$62),fpre_reg_dat!$A$2:$BK$144,FPRE_REG!$B71,0)</f>
        <v>123.1658243447348</v>
      </c>
      <c r="H71" s="102"/>
      <c r="I71" s="102"/>
      <c r="J71" s="86">
        <f t="shared" si="1"/>
        <v>18</v>
      </c>
      <c r="K71" s="100">
        <v>2013</v>
      </c>
      <c r="L71" s="101"/>
      <c r="M71" s="102">
        <f>VLOOKUP(CONCATENATE($E$53,"_Ja_",hi!$C$62),fpre_reg_dat!$A$2:$BK$144,FPRE_REG!$J71,0)</f>
        <v>140.65264770542703</v>
      </c>
      <c r="N71" s="102"/>
      <c r="O71" s="102">
        <f>VLOOKUP(CONCATENATE($G$53,"_Ja_",hi!$C$62),fpre_reg_dat!$A$2:$BK$144,FPRE_REG!$J71,0)</f>
        <v>194.19228204000032</v>
      </c>
      <c r="P71" s="135"/>
      <c r="Q71" s="107">
        <f>VLOOKUP(CONCATENATE($Q$53,"_Ja_",hi!$C$62),fpre_reg_dat!$A$2:$BK$144,FPRE_REG!$J71,0)</f>
        <v>3.9371178044788659E-2</v>
      </c>
      <c r="R71" s="135"/>
      <c r="S71" s="107">
        <f>VLOOKUP(CONCATENATE($S$53,"_Ja_",hi!$C$62),fpre_reg_dat!$A$2:$BK$144,FPRE_REG!$J71,0)</f>
        <v>2.2380451555471394E-2</v>
      </c>
      <c r="T71" s="135"/>
      <c r="U71" s="135">
        <f t="shared" si="3"/>
        <v>6.1751629600260052E-2</v>
      </c>
      <c r="V71" s="9"/>
      <c r="W71" s="159"/>
      <c r="X71" s="12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</row>
    <row r="72" spans="1:104" ht="15" customHeight="1" x14ac:dyDescent="0.2">
      <c r="A72" s="12"/>
      <c r="B72" s="86">
        <f t="shared" si="2"/>
        <v>19</v>
      </c>
      <c r="C72" s="100" t="s">
        <v>421</v>
      </c>
      <c r="D72" s="101"/>
      <c r="E72" s="102">
        <f>VLOOKUP(CONCATENATE($E$53,"_Qu_",hi!$C$62),fpre_reg_dat!$A$2:$BK$144,FPRE_REG!$B72,0)</f>
        <v>110.71790097118117</v>
      </c>
      <c r="F72" s="102"/>
      <c r="G72" s="102">
        <f>VLOOKUP(CONCATENATE($G$53,"_Qu_",hi!$C$62),fpre_reg_dat!$A$2:$BK$144,FPRE_REG!$B72,0)</f>
        <v>122.77311388437329</v>
      </c>
      <c r="H72" s="102"/>
      <c r="I72" s="102"/>
      <c r="J72" s="86">
        <f t="shared" si="1"/>
        <v>19</v>
      </c>
      <c r="K72" s="100">
        <v>2014</v>
      </c>
      <c r="L72" s="101"/>
      <c r="M72" s="102">
        <f>VLOOKUP(CONCATENATE($E$53,"_Ja_",hi!$C$62),fpre_reg_dat!$A$2:$BK$144,FPRE_REG!$J72,0)</f>
        <v>140.32883752593108</v>
      </c>
      <c r="N72" s="102"/>
      <c r="O72" s="102">
        <f>VLOOKUP(CONCATENATE($G$53,"_Ja_",hi!$C$62),fpre_reg_dat!$A$2:$BK$144,FPRE_REG!$J72,0)</f>
        <v>195.56749867343993</v>
      </c>
      <c r="P72" s="135"/>
      <c r="Q72" s="107">
        <f>VLOOKUP(CONCATENATE($Q$53,"_Ja_",hi!$C$62),fpre_reg_dat!$A$2:$BK$144,FPRE_REG!$J72,0)</f>
        <v>3.8405401066080383E-2</v>
      </c>
      <c r="R72" s="135"/>
      <c r="S72" s="107">
        <f>VLOOKUP(CONCATENATE($S$53,"_Ja_",hi!$C$62),fpre_reg_dat!$A$2:$BK$144,FPRE_REG!$J72,0)</f>
        <v>7.0817265186488652E-3</v>
      </c>
      <c r="T72" s="135"/>
      <c r="U72" s="135">
        <f t="shared" ref="U72:U78" si="4">S72+Q72</f>
        <v>4.5487127584729246E-2</v>
      </c>
      <c r="V72" s="9"/>
      <c r="W72" s="159"/>
      <c r="X72" s="12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</row>
    <row r="73" spans="1:104" ht="15" customHeight="1" x14ac:dyDescent="0.2">
      <c r="A73" s="12"/>
      <c r="B73" s="86">
        <f t="shared" si="2"/>
        <v>20</v>
      </c>
      <c r="C73" s="100" t="s">
        <v>422</v>
      </c>
      <c r="D73" s="101"/>
      <c r="E73" s="102">
        <f>VLOOKUP(CONCATENATE($E$53,"_Qu_",hi!$C$62),fpre_reg_dat!$A$2:$BK$144,FPRE_REG!$B73,0)</f>
        <v>109.50569754780503</v>
      </c>
      <c r="F73" s="102"/>
      <c r="G73" s="102">
        <f>VLOOKUP(CONCATENATE($G$53,"_Qu_",hi!$C$62),fpre_reg_dat!$A$2:$BK$144,FPRE_REG!$B73,0)</f>
        <v>121.39028476150409</v>
      </c>
      <c r="H73" s="102"/>
      <c r="I73" s="102"/>
      <c r="J73" s="86">
        <f t="shared" si="1"/>
        <v>20</v>
      </c>
      <c r="K73" s="100">
        <v>2015</v>
      </c>
      <c r="L73" s="101"/>
      <c r="M73" s="102">
        <f>VLOOKUP(CONCATENATE($E$53,"_Ja_",hi!$C$62),fpre_reg_dat!$A$2:$BK$144,FPRE_REG!$J73,0)</f>
        <v>138.85087183998641</v>
      </c>
      <c r="N73" s="102"/>
      <c r="O73" s="102">
        <f>VLOOKUP(CONCATENATE($G$53,"_Ja_",hi!$C$62),fpre_reg_dat!$A$2:$BK$144,FPRE_REG!$J73,0)</f>
        <v>199.16000502764001</v>
      </c>
      <c r="P73" s="135"/>
      <c r="Q73" s="107">
        <f>VLOOKUP(CONCATENATE($Q$53,"_Ja_",hi!$C$62),fpre_reg_dat!$A$2:$BK$144,FPRE_REG!$J73,0)</f>
        <v>3.7763384220255158E-2</v>
      </c>
      <c r="R73" s="135"/>
      <c r="S73" s="107">
        <f>VLOOKUP(CONCATENATE($S$53,"_Ja_",hi!$C$62),fpre_reg_dat!$A$2:$BK$144,FPRE_REG!$J73,0)</f>
        <v>1.8369649244217488E-2</v>
      </c>
      <c r="T73" s="135"/>
      <c r="U73" s="135">
        <f t="shared" si="4"/>
        <v>5.6133033464472647E-2</v>
      </c>
      <c r="V73" s="9"/>
      <c r="W73" s="159"/>
      <c r="X73" s="12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</row>
    <row r="74" spans="1:104" ht="15" customHeight="1" x14ac:dyDescent="0.2">
      <c r="A74" s="12"/>
      <c r="B74" s="86">
        <f t="shared" si="2"/>
        <v>21</v>
      </c>
      <c r="C74" s="100" t="s">
        <v>423</v>
      </c>
      <c r="D74" s="101"/>
      <c r="E74" s="102">
        <f>VLOOKUP(CONCATENATE($E$53,"_Qu_",hi!$C$62),fpre_reg_dat!$A$2:$BK$144,FPRE_REG!$B74,0)</f>
        <v>110.00930085858668</v>
      </c>
      <c r="F74" s="102"/>
      <c r="G74" s="102">
        <f>VLOOKUP(CONCATENATE($G$53,"_Qu_",hi!$C$62),fpre_reg_dat!$A$2:$BK$144,FPRE_REG!$B74,0)</f>
        <v>123.1023407011438</v>
      </c>
      <c r="H74" s="102"/>
      <c r="I74" s="102"/>
      <c r="J74" s="86">
        <f t="shared" si="1"/>
        <v>21</v>
      </c>
      <c r="K74" s="100">
        <v>2016</v>
      </c>
      <c r="L74" s="101"/>
      <c r="M74" s="102">
        <f>VLOOKUP(CONCATENATE($E$53,"_Ja_",hi!$C$62),fpre_reg_dat!$A$2:$BK$144,FPRE_REG!$J74,0)</f>
        <v>139.27383349450531</v>
      </c>
      <c r="N74" s="102"/>
      <c r="O74" s="102">
        <f>VLOOKUP(CONCATENATE($G$53,"_Ja_",hi!$C$62),fpre_reg_dat!$A$2:$BK$144,FPRE_REG!$J74,0)</f>
        <v>213.86436208897007</v>
      </c>
      <c r="P74" s="135"/>
      <c r="Q74" s="107">
        <f>VLOOKUP(CONCATENATE($Q$53,"_Ja_",hi!$C$62),fpre_reg_dat!$A$2:$BK$144,FPRE_REG!$J74,0)</f>
        <v>3.7130810369261497E-2</v>
      </c>
      <c r="R74" s="135"/>
      <c r="S74" s="107">
        <f>VLOOKUP(CONCATENATE($S$53,"_Ja_",hi!$C$62),fpre_reg_dat!$A$2:$BK$144,FPRE_REG!$J74,0)</f>
        <v>7.3831877335458443E-2</v>
      </c>
      <c r="T74" s="135"/>
      <c r="U74" s="135">
        <f t="shared" si="4"/>
        <v>0.11096268770471994</v>
      </c>
      <c r="V74" s="9"/>
      <c r="W74" s="159"/>
      <c r="X74" s="12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</row>
    <row r="75" spans="1:104" ht="15" customHeight="1" x14ac:dyDescent="0.2">
      <c r="A75" s="12"/>
      <c r="B75" s="86">
        <f t="shared" si="2"/>
        <v>22</v>
      </c>
      <c r="C75" s="100" t="s">
        <v>473</v>
      </c>
      <c r="D75" s="101"/>
      <c r="E75" s="102">
        <f>VLOOKUP(CONCATENATE($E$53,"_Qu_",hi!$C$62),fpre_reg_dat!$A$2:$BK$144,FPRE_REG!$B75,0)</f>
        <v>109.73351643835929</v>
      </c>
      <c r="F75" s="102"/>
      <c r="G75" s="102">
        <f>VLOOKUP(CONCATENATE($G$53,"_Qu_",hi!$C$62),fpre_reg_dat!$A$2:$BK$144,FPRE_REG!$B75,0)</f>
        <v>122.79431549526063</v>
      </c>
      <c r="H75" s="102"/>
      <c r="I75" s="102"/>
      <c r="J75" s="86">
        <f t="shared" si="1"/>
        <v>22</v>
      </c>
      <c r="K75" s="100">
        <v>2017</v>
      </c>
      <c r="L75" s="101"/>
      <c r="M75" s="102">
        <f>VLOOKUP(CONCATENATE($E$53,"_Ja_",hi!$C$62),fpre_reg_dat!$A$2:$BK$144,FPRE_REG!$J75,0)</f>
        <v>131.68940423314919</v>
      </c>
      <c r="N75" s="102"/>
      <c r="O75" s="102">
        <f>VLOOKUP(CONCATENATE($G$53,"_Ja_",hi!$C$62),fpre_reg_dat!$A$2:$BK$144,FPRE_REG!$J75,0)</f>
        <v>205.10166436381095</v>
      </c>
      <c r="P75" s="135"/>
      <c r="Q75" s="107">
        <f>VLOOKUP(CONCATENATE($Q$53,"_Ja_",hi!$C$62),fpre_reg_dat!$A$2:$BK$144,FPRE_REG!$J75,0)</f>
        <v>3.2757106907391101E-2</v>
      </c>
      <c r="R75" s="135"/>
      <c r="S75" s="107">
        <f>VLOOKUP(CONCATENATE($S$53,"_Ja_",hi!$C$62),fpre_reg_dat!$A$2:$BK$144,FPRE_REG!$J75,0)</f>
        <v>-4.0973155319415575E-2</v>
      </c>
      <c r="T75" s="135"/>
      <c r="U75" s="135">
        <f t="shared" si="4"/>
        <v>-8.2160484120244737E-3</v>
      </c>
      <c r="V75" s="9"/>
      <c r="W75" s="159"/>
      <c r="X75" s="12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</row>
    <row r="76" spans="1:104" ht="15" customHeight="1" x14ac:dyDescent="0.2">
      <c r="A76" s="12"/>
      <c r="B76" s="86">
        <f t="shared" si="2"/>
        <v>23</v>
      </c>
      <c r="C76" s="100" t="s">
        <v>474</v>
      </c>
      <c r="D76" s="101"/>
      <c r="E76" s="102">
        <f>VLOOKUP(CONCATENATE($E$53,"_Qu_",hi!$C$62),fpre_reg_dat!$A$2:$BK$144,FPRE_REG!$B76,0)</f>
        <v>108.24872874699579</v>
      </c>
      <c r="F76" s="102"/>
      <c r="G76" s="102">
        <f>VLOOKUP(CONCATENATE($G$53,"_Qu_",hi!$C$62),fpre_reg_dat!$A$2:$BK$144,FPRE_REG!$B76,0)</f>
        <v>121.24171500099243</v>
      </c>
      <c r="H76" s="102"/>
      <c r="I76" s="102"/>
      <c r="J76" s="86">
        <f t="shared" si="1"/>
        <v>23</v>
      </c>
      <c r="K76" s="100">
        <v>2018</v>
      </c>
      <c r="L76" s="101"/>
      <c r="M76" s="102">
        <f>VLOOKUP(CONCATENATE($E$53,"_Ja_",hi!$C$62),fpre_reg_dat!$A$2:$BK$144,FPRE_REG!$J76,0)</f>
        <v>127.07914869045014</v>
      </c>
      <c r="N76" s="102"/>
      <c r="O76" s="102">
        <f>VLOOKUP(CONCATENATE($G$53,"_Ja_",hi!$C$62),fpre_reg_dat!$A$2:$BK$144,FPRE_REG!$J76,0)</f>
        <v>198.32453908622585</v>
      </c>
      <c r="P76" s="135"/>
      <c r="Q76" s="107">
        <f>VLOOKUP(CONCATENATE($Q$53,"_Ja_",hi!$C$62),fpre_reg_dat!$A$2:$BK$144,FPRE_REG!$J76,0)</f>
        <v>3.2957770548873888E-2</v>
      </c>
      <c r="R76" s="135"/>
      <c r="S76" s="107">
        <f>VLOOKUP(CONCATENATE($S$53,"_Ja_",hi!$C$62),fpre_reg_dat!$A$2:$BK$144,FPRE_REG!$J76,0)</f>
        <v>-3.3042761006384647E-2</v>
      </c>
      <c r="T76" s="135"/>
      <c r="U76" s="135">
        <f t="shared" si="4"/>
        <v>-8.499045751075851E-5</v>
      </c>
      <c r="V76" s="9"/>
      <c r="W76" s="159"/>
      <c r="X76" s="12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</row>
    <row r="77" spans="1:104" ht="15" customHeight="1" x14ac:dyDescent="0.2">
      <c r="A77" s="12"/>
      <c r="B77" s="86">
        <f t="shared" si="2"/>
        <v>24</v>
      </c>
      <c r="C77" s="100" t="s">
        <v>3591</v>
      </c>
      <c r="D77" s="101"/>
      <c r="E77" s="102">
        <f>VLOOKUP(CONCATENATE($E$53,"_Qu_",hi!$C$62),fpre_reg_dat!$A$2:$BK$144,FPRE_REG!$B77,0)</f>
        <v>111.46828504103445</v>
      </c>
      <c r="F77" s="102"/>
      <c r="G77" s="102">
        <f>VLOOKUP(CONCATENATE($G$53,"_Qu_",hi!$C$62),fpre_reg_dat!$A$2:$BK$144,FPRE_REG!$B77,0)</f>
        <v>124.8340729002431</v>
      </c>
      <c r="H77" s="102"/>
      <c r="I77" s="102"/>
      <c r="J77" s="86">
        <f t="shared" si="1"/>
        <v>24</v>
      </c>
      <c r="K77" s="100">
        <v>2019</v>
      </c>
      <c r="L77" s="101"/>
      <c r="M77" s="102">
        <f>VLOOKUP(CONCATENATE($E$53,"_Ja_",hi!$C$62),fpre_reg_dat!$A$2:$BK$144,FPRE_REG!$J77,0)</f>
        <v>133.91357546658651</v>
      </c>
      <c r="N77" s="102"/>
      <c r="O77" s="102">
        <f>VLOOKUP(CONCATENATE($G$53,"_Ja_",hi!$C$62),fpre_reg_dat!$A$2:$BK$144,FPRE_REG!$J77,0)</f>
        <v>214.32446815553359</v>
      </c>
      <c r="P77" s="135"/>
      <c r="Q77" s="107">
        <f>VLOOKUP(CONCATENATE($Q$53,"_Ja_",hi!$C$62),fpre_reg_dat!$A$2:$BK$144,FPRE_REG!$J77,0)</f>
        <v>3.6274261559370975E-2</v>
      </c>
      <c r="R77" s="135"/>
      <c r="S77" s="107">
        <f>VLOOKUP(CONCATENATE($S$53,"_Ja_",hi!$C$62),fpre_reg_dat!$A$2:$BK$144,FPRE_REG!$J77,0)</f>
        <v>8.0675488484818425E-2</v>
      </c>
      <c r="T77" s="135"/>
      <c r="U77" s="135">
        <f t="shared" si="4"/>
        <v>0.11694975004418939</v>
      </c>
      <c r="V77" s="9"/>
      <c r="W77" s="159"/>
      <c r="X77" s="12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</row>
    <row r="78" spans="1:104" ht="15" customHeight="1" x14ac:dyDescent="0.2">
      <c r="A78" s="12"/>
      <c r="B78" s="86">
        <f t="shared" si="2"/>
        <v>25</v>
      </c>
      <c r="C78" s="100" t="s">
        <v>3592</v>
      </c>
      <c r="D78" s="101"/>
      <c r="E78" s="102">
        <f>VLOOKUP(CONCATENATE($E$53,"_Qu_",hi!$C$62),fpre_reg_dat!$A$2:$BK$144,FPRE_REG!$B78,0)</f>
        <v>112.44137177511722</v>
      </c>
      <c r="F78" s="102"/>
      <c r="G78" s="102">
        <f>VLOOKUP(CONCATENATE($G$53,"_Qu_",hi!$C$62),fpre_reg_dat!$A$2:$BK$144,FPRE_REG!$B78,0)</f>
        <v>129.51506896505865</v>
      </c>
      <c r="H78" s="102"/>
      <c r="I78" s="102"/>
      <c r="J78" s="86">
        <f t="shared" si="1"/>
        <v>25</v>
      </c>
      <c r="K78" s="100">
        <v>2020</v>
      </c>
      <c r="L78" s="101"/>
      <c r="M78" s="102">
        <f>VLOOKUP(CONCATENATE($E$53,"_Ja_",hi!$C$62),fpre_reg_dat!$A$2:$BK$144,FPRE_REG!$J78,0)</f>
        <v>131.50015854366464</v>
      </c>
      <c r="N78" s="102"/>
      <c r="O78" s="102">
        <f>VLOOKUP(CONCATENATE($G$53,"_Ja_",hi!$C$62),fpre_reg_dat!$A$2:$BK$144,FPRE_REG!$J78,0)</f>
        <v>209.06167757058859</v>
      </c>
      <c r="P78" s="135"/>
      <c r="Q78" s="107">
        <f>VLOOKUP(CONCATENATE($Q$53,"_Ja_",hi!$C$62),fpre_reg_dat!$A$2:$BK$144,FPRE_REG!$J78,0)</f>
        <v>3.2781370053214548E-2</v>
      </c>
      <c r="R78" s="135"/>
      <c r="S78" s="107">
        <f>VLOOKUP(CONCATENATE($S$53,"_Ja_",hi!$C$62),fpre_reg_dat!$A$2:$BK$144,FPRE_REG!$J78,0)</f>
        <v>-2.4555248545517695E-2</v>
      </c>
      <c r="T78" s="135"/>
      <c r="U78" s="135">
        <f t="shared" si="4"/>
        <v>8.2261215076968527E-3</v>
      </c>
      <c r="V78" s="9"/>
      <c r="W78" s="159"/>
      <c r="X78" s="12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</row>
    <row r="79" spans="1:104" ht="15" customHeight="1" x14ac:dyDescent="0.2">
      <c r="A79" s="12"/>
      <c r="B79" s="86">
        <f t="shared" si="2"/>
        <v>26</v>
      </c>
      <c r="C79" s="100" t="s">
        <v>3593</v>
      </c>
      <c r="D79" s="101"/>
      <c r="E79" s="102">
        <f>VLOOKUP(CONCATENATE($E$53,"_Qu_",hi!$C$62),fpre_reg_dat!$A$2:$BK$144,FPRE_REG!$B79,0)</f>
        <v>108.91110850836409</v>
      </c>
      <c r="F79" s="102"/>
      <c r="G79" s="102">
        <f>VLOOKUP(CONCATENATE($G$53,"_Qu_",hi!$C$62),fpre_reg_dat!$A$2:$BK$144,FPRE_REG!$B79,0)</f>
        <v>125.39623743093804</v>
      </c>
      <c r="H79" s="102"/>
      <c r="I79" s="102"/>
      <c r="J79" s="86">
        <f t="shared" si="1"/>
        <v>26</v>
      </c>
      <c r="K79" s="100">
        <f>K78+1</f>
        <v>2021</v>
      </c>
      <c r="L79" s="101"/>
      <c r="M79" s="102">
        <f>VLOOKUP(CONCATENATE($E$53,"_Ja_",hi!$C$62),fpre_reg_dat!$A$2:$BK$144,FPRE_REG!$J79,0)</f>
        <v>130.24301708596727</v>
      </c>
      <c r="N79" s="102"/>
      <c r="O79" s="102">
        <f>VLOOKUP(CONCATENATE($G$53,"_Ja_",hi!$C$62),fpre_reg_dat!$A$2:$BK$144,FPRE_REG!$J79,0)</f>
        <v>209.8914014086667</v>
      </c>
      <c r="P79" s="135"/>
      <c r="Q79" s="107">
        <f>VLOOKUP(CONCATENATE($Q$53,"_Ja_",hi!$C$62),fpre_reg_dat!$A$2:$BK$144,FPRE_REG!$J79,0)</f>
        <v>3.3326756256958107E-2</v>
      </c>
      <c r="R79" s="135"/>
      <c r="S79" s="107">
        <f>VLOOKUP(CONCATENATE($S$53,"_Ja_",hi!$C$62),fpre_reg_dat!$A$2:$BK$144,FPRE_REG!$J79,0)</f>
        <v>3.9687992927253555E-3</v>
      </c>
      <c r="T79" s="135"/>
      <c r="U79" s="135">
        <f t="shared" ref="U79" si="5">S79+Q79</f>
        <v>3.729555554968346E-2</v>
      </c>
      <c r="V79" s="62"/>
      <c r="X79" s="12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</row>
    <row r="80" spans="1:104" ht="15" customHeight="1" x14ac:dyDescent="0.2">
      <c r="A80" s="12"/>
      <c r="B80" s="86">
        <f t="shared" si="2"/>
        <v>27</v>
      </c>
      <c r="C80" s="100" t="s">
        <v>3595</v>
      </c>
      <c r="D80" s="101"/>
      <c r="E80" s="102">
        <f>VLOOKUP(CONCATENATE($E$53,"_Qu_",hi!$C$62),fpre_reg_dat!$A$2:$BK$144,FPRE_REG!$B80,0)</f>
        <v>106.83865928631978</v>
      </c>
      <c r="F80" s="102"/>
      <c r="G80" s="102">
        <f>VLOOKUP(CONCATENATE($G$53,"_Qu_",hi!$C$62),fpre_reg_dat!$A$2:$BK$144,FPRE_REG!$B80,0)</f>
        <v>122.99105349367143</v>
      </c>
      <c r="H80" s="102"/>
      <c r="I80" s="102"/>
      <c r="J80" s="86">
        <f t="shared" si="1"/>
        <v>27</v>
      </c>
      <c r="K80" s="100">
        <f>K79+1</f>
        <v>2022</v>
      </c>
      <c r="L80" s="101"/>
      <c r="M80" s="102">
        <f>VLOOKUP(CONCATENATE($E$53,"_Ja_",hi!$C$62),fpre_reg_dat!$A$2:$BK$144,FPRE_REG!$J80,0)</f>
        <v>134.79803012342319</v>
      </c>
      <c r="N80" s="102"/>
      <c r="O80" s="102">
        <f>VLOOKUP(CONCATENATE($G$53,"_Ja_",hi!$C$62),fpre_reg_dat!$A$2:$BK$144,FPRE_REG!$J80,0)</f>
        <v>224.20080081878743</v>
      </c>
      <c r="P80" s="135"/>
      <c r="Q80" s="107">
        <f>VLOOKUP(CONCATENATE($Q$53,"_Ja_",hi!$C$62),fpre_reg_dat!$A$2:$BK$144,FPRE_REG!$J80,0)</f>
        <v>3.447820797657325E-2</v>
      </c>
      <c r="R80" s="135"/>
      <c r="S80" s="107">
        <f>VLOOKUP(CONCATENATE($S$53,"_Ja_",hi!$C$62),fpre_reg_dat!$A$2:$BK$144,FPRE_REG!$J80,0)</f>
        <v>6.8175253078899531E-2</v>
      </c>
      <c r="T80" s="135"/>
      <c r="U80" s="135">
        <f t="shared" ref="U80" si="6">S80+Q80</f>
        <v>0.10265346105547278</v>
      </c>
      <c r="V80" s="9"/>
      <c r="X80" s="12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</row>
    <row r="81" spans="1:104" ht="15" customHeight="1" x14ac:dyDescent="0.2">
      <c r="A81" s="12"/>
      <c r="B81" s="86">
        <f t="shared" si="2"/>
        <v>28</v>
      </c>
      <c r="C81" s="100" t="s">
        <v>3596</v>
      </c>
      <c r="D81" s="101"/>
      <c r="E81" s="102">
        <f>VLOOKUP(CONCATENATE($E$53,"_Qu_",hi!$C$62),fpre_reg_dat!$A$2:$BK$144,FPRE_REG!$B81,0)</f>
        <v>106.82565131234087</v>
      </c>
      <c r="F81" s="102"/>
      <c r="G81" s="102">
        <f>VLOOKUP(CONCATENATE($G$53,"_Qu_",hi!$C$62),fpre_reg_dat!$A$2:$BK$144,FPRE_REG!$B81,0)</f>
        <v>122.95629562850675</v>
      </c>
      <c r="H81" s="102"/>
      <c r="I81" s="102"/>
      <c r="J81" s="86">
        <f t="shared" si="1"/>
        <v>28</v>
      </c>
      <c r="K81" s="101" t="str">
        <f>(K80+1)&amp;IF(hi!$G$6=4,"","*")</f>
        <v>2023*</v>
      </c>
      <c r="L81" s="101"/>
      <c r="M81" s="102">
        <f>VLOOKUP(CONCATENATE($E$53,"_Ja_",hi!$C$62),fpre_reg_dat!$A$2:$BK$144,FPRE_REG!$J81,0)</f>
        <v>134.54359073311591</v>
      </c>
      <c r="N81" s="102"/>
      <c r="O81" s="102">
        <f>VLOOKUP(CONCATENATE($G$53,"_Ja_",hi!$C$62),fpre_reg_dat!$A$2:$BK$144,FPRE_REG!$J81,0)</f>
        <v>205.78130625209172</v>
      </c>
      <c r="P81" s="135"/>
      <c r="Q81" s="107">
        <f>VLOOKUP(CONCATENATE($Q$53,"_Ja_",hi!$C$62),fpre_reg_dat!$A$2:$BK$144,FPRE_REG!$J81,0)</f>
        <v>3.2133408121097412E-2</v>
      </c>
      <c r="R81" s="135"/>
      <c r="S81" s="107">
        <f>VLOOKUP(CONCATENATE($S$53,"_Ja_",hi!$C$62),fpre_reg_dat!$A$2:$BK$144,FPRE_REG!$J81,0)</f>
        <v>-8.2156238958233915E-2</v>
      </c>
      <c r="T81" s="135"/>
      <c r="U81" s="135">
        <f t="shared" ref="U81" si="7">S81+Q81</f>
        <v>-5.0022830837136503E-2</v>
      </c>
      <c r="V81" s="9"/>
      <c r="X81" s="12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</row>
    <row r="82" spans="1:104" ht="15" customHeight="1" x14ac:dyDescent="0.2">
      <c r="A82" s="12"/>
      <c r="B82" s="86">
        <f t="shared" si="2"/>
        <v>29</v>
      </c>
      <c r="C82" s="100" t="s">
        <v>3655</v>
      </c>
      <c r="D82" s="101"/>
      <c r="E82" s="102">
        <f>VLOOKUP(CONCATENATE($E$53,"_Qu_",hi!$C$62),fpre_reg_dat!$A$2:$BK$144,FPRE_REG!$B82,0)</f>
        <v>107.4930452895276</v>
      </c>
      <c r="F82" s="102"/>
      <c r="G82" s="102">
        <f>VLOOKUP(CONCATENATE($G$53,"_Qu_",hi!$C$62),fpre_reg_dat!$A$2:$BK$144,FPRE_REG!$B82,0)</f>
        <v>132.33642326217938</v>
      </c>
      <c r="H82" s="102"/>
      <c r="I82" s="102"/>
      <c r="J82" s="150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62"/>
      <c r="X82" s="12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</row>
    <row r="83" spans="1:104" ht="15" customHeight="1" x14ac:dyDescent="0.2">
      <c r="A83" s="12"/>
      <c r="B83" s="86">
        <f t="shared" si="2"/>
        <v>30</v>
      </c>
      <c r="C83" s="100" t="s">
        <v>3658</v>
      </c>
      <c r="D83" s="101"/>
      <c r="E83" s="102">
        <f>VLOOKUP(CONCATENATE($E$53,"_Qu_",hi!$C$62),fpre_reg_dat!$A$2:$BK$144,FPRE_REG!$B83,0)</f>
        <v>108.81653701667078</v>
      </c>
      <c r="F83" s="102"/>
      <c r="G83" s="102">
        <f>VLOOKUP(CONCATENATE($G$53,"_Qu_",hi!$C$62),fpre_reg_dat!$A$2:$BK$144,FPRE_REG!$B83,0)</f>
        <v>134.08093369475591</v>
      </c>
      <c r="H83" s="102"/>
      <c r="I83" s="102"/>
      <c r="J83" s="150"/>
      <c r="K83" s="101" t="str">
        <f>K79&amp;" - "&amp;K80</f>
        <v>2021 - 2022</v>
      </c>
      <c r="L83" s="101"/>
      <c r="M83" s="96">
        <f>M80/M79-1</f>
        <v>3.4973184277890201E-2</v>
      </c>
      <c r="N83" s="102"/>
      <c r="O83" s="96">
        <f>O80/O79-1</f>
        <v>6.8175253078899489E-2</v>
      </c>
      <c r="P83" s="102"/>
      <c r="Q83" s="150"/>
      <c r="R83" s="150"/>
      <c r="S83" s="150"/>
      <c r="T83" s="150"/>
      <c r="U83" s="150"/>
      <c r="V83" s="62"/>
      <c r="X83" s="12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</row>
    <row r="84" spans="1:104" ht="15" customHeight="1" x14ac:dyDescent="0.2">
      <c r="A84" s="12"/>
      <c r="B84" s="86">
        <f t="shared" si="2"/>
        <v>31</v>
      </c>
      <c r="C84" s="100" t="s">
        <v>3659</v>
      </c>
      <c r="D84" s="101"/>
      <c r="E84" s="102">
        <f>VLOOKUP(CONCATENATE($E$53,"_Qu_",hi!$C$62),fpre_reg_dat!$A$2:$BK$144,FPRE_REG!$B84,0)</f>
        <v>108.96912237877278</v>
      </c>
      <c r="F84" s="102"/>
      <c r="G84" s="102">
        <f>VLOOKUP(CONCATENATE($G$53,"_Qu_",hi!$C$62),fpre_reg_dat!$A$2:$BK$144,FPRE_REG!$B84,0)</f>
        <v>134.41696878988395</v>
      </c>
      <c r="H84" s="102"/>
      <c r="I84" s="102"/>
      <c r="J84" s="150"/>
      <c r="K84" s="101" t="str">
        <f>K80&amp;" - "&amp;K81</f>
        <v>2022 - 2023*</v>
      </c>
      <c r="L84" s="101"/>
      <c r="M84" s="96">
        <f>M81/M80-1</f>
        <v>-1.8875601525801811E-3</v>
      </c>
      <c r="N84" s="102"/>
      <c r="O84" s="96">
        <f>O81/O80-1</f>
        <v>-8.2156238958233874E-2</v>
      </c>
      <c r="P84" s="102"/>
      <c r="Q84" s="150"/>
      <c r="R84" s="150"/>
      <c r="S84" s="150"/>
      <c r="T84" s="150"/>
      <c r="U84" s="150"/>
      <c r="V84" s="62"/>
      <c r="X84" s="12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</row>
    <row r="85" spans="1:104" ht="15" customHeight="1" x14ac:dyDescent="0.2">
      <c r="A85" s="12"/>
      <c r="B85" s="86">
        <f t="shared" si="2"/>
        <v>32</v>
      </c>
      <c r="C85" s="100" t="s">
        <v>3660</v>
      </c>
      <c r="D85" s="101"/>
      <c r="E85" s="102">
        <f>VLOOKUP(CONCATENATE($E$53,"_Qu_",hi!$C$62),fpre_reg_dat!$A$2:$BK$144,FPRE_REG!$B85,0)</f>
        <v>111.56865865110959</v>
      </c>
      <c r="F85" s="102"/>
      <c r="G85" s="102">
        <f>VLOOKUP(CONCATENATE($G$53,"_Qu_",hi!$C$62),fpre_reg_dat!$A$2:$BK$144,FPRE_REG!$B85,0)</f>
        <v>137.6377112978694</v>
      </c>
      <c r="H85" s="102"/>
      <c r="I85" s="102"/>
      <c r="J85" s="150"/>
      <c r="K85" s="149" t="str">
        <f>IF(hi!$G$6=4,te!$A$11,te!$A$79)</f>
        <v>* I valori dell'anno in corso sono provvisori e si riferiscono ai trimestri finora disponibili. Stato dei dati: 31 marzo 2023.</v>
      </c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62"/>
      <c r="X85" s="12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</row>
    <row r="86" spans="1:104" ht="15" customHeight="1" x14ac:dyDescent="0.2">
      <c r="A86" s="12"/>
      <c r="B86" s="86">
        <f t="shared" si="2"/>
        <v>33</v>
      </c>
      <c r="C86" s="100" t="s">
        <v>3663</v>
      </c>
      <c r="D86" s="101"/>
      <c r="E86" s="102">
        <f>VLOOKUP(CONCATENATE($E$53,"_Qu_",hi!$C$62),fpre_reg_dat!$A$2:$BK$144,FPRE_REG!$B86,0)</f>
        <v>109.35386008340377</v>
      </c>
      <c r="F86" s="102"/>
      <c r="G86" s="102">
        <f>VLOOKUP(CONCATENATE($G$53,"_Qu_",hi!$C$62),fpre_reg_dat!$A$2:$BK$144,FPRE_REG!$B86,0)</f>
        <v>134.85884475762091</v>
      </c>
      <c r="H86" s="102"/>
      <c r="I86" s="102"/>
      <c r="J86" s="150"/>
      <c r="K86" s="157" t="str">
        <f>IF(hi!$G$6=4,"",te!$A$11)</f>
        <v>Fonte: indici di mercato per immobili di reddito Fahrländer Partner.</v>
      </c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62"/>
      <c r="X86" s="12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</row>
    <row r="87" spans="1:104" ht="15" customHeight="1" x14ac:dyDescent="0.2">
      <c r="A87" s="12"/>
      <c r="B87" s="86">
        <f t="shared" si="2"/>
        <v>34</v>
      </c>
      <c r="C87" s="100" t="s">
        <v>3664</v>
      </c>
      <c r="D87" s="101"/>
      <c r="E87" s="102">
        <f>VLOOKUP(CONCATENATE($E$53,"_Qu_",hi!$C$62),fpre_reg_dat!$A$2:$BK$144,FPRE_REG!$B87,0)</f>
        <v>103.39300163425814</v>
      </c>
      <c r="F87" s="102"/>
      <c r="G87" s="102">
        <f>VLOOKUP(CONCATENATE($G$53,"_Qu_",hi!$C$62),fpre_reg_dat!$A$2:$BK$144,FPRE_REG!$B87,0)</f>
        <v>127.30812853537751</v>
      </c>
      <c r="H87" s="102"/>
      <c r="I87" s="102"/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62"/>
      <c r="X87" s="12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</row>
    <row r="88" spans="1:104" ht="15" customHeight="1" x14ac:dyDescent="0.2">
      <c r="A88" s="12"/>
      <c r="B88" s="86">
        <f t="shared" si="2"/>
        <v>35</v>
      </c>
      <c r="C88" s="100" t="s">
        <v>3665</v>
      </c>
      <c r="D88" s="101"/>
      <c r="E88" s="102">
        <f>VLOOKUP(CONCATENATE($E$53,"_Qu_",hi!$C$62),fpre_reg_dat!$A$2:$BK$144,FPRE_REG!$B88,0)</f>
        <v>101.34777704746696</v>
      </c>
      <c r="F88" s="102"/>
      <c r="G88" s="102">
        <f>VLOOKUP(CONCATENATE($G$53,"_Qu_",hi!$C$62),fpre_reg_dat!$A$2:$BK$144,FPRE_REG!$B88,0)</f>
        <v>128.55372361993494</v>
      </c>
      <c r="H88" s="102"/>
      <c r="I88" s="102"/>
      <c r="J88" s="150"/>
      <c r="K88" s="150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62"/>
      <c r="X88" s="12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</row>
    <row r="89" spans="1:104" ht="15" customHeight="1" x14ac:dyDescent="0.2">
      <c r="A89" s="12"/>
      <c r="B89" s="86">
        <f t="shared" si="2"/>
        <v>36</v>
      </c>
      <c r="C89" s="100" t="s">
        <v>3762</v>
      </c>
      <c r="D89" s="101"/>
      <c r="E89" s="102">
        <f>VLOOKUP(CONCATENATE($E$53,"_Qu_",hi!$C$62),fpre_reg_dat!$A$2:$BK$144,FPRE_REG!$B89,0)</f>
        <v>98.774172475016428</v>
      </c>
      <c r="F89" s="102"/>
      <c r="G89" s="102">
        <f>VLOOKUP(CONCATENATE($G$53,"_Qu_",hi!$C$62),fpre_reg_dat!$A$2:$BK$144,FPRE_REG!$B89,0)</f>
        <v>124.41628119614987</v>
      </c>
      <c r="H89" s="102"/>
      <c r="I89" s="102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62"/>
      <c r="X89" s="12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</row>
    <row r="90" spans="1:104" ht="15" customHeight="1" x14ac:dyDescent="0.2">
      <c r="A90" s="12"/>
      <c r="B90" s="86">
        <f t="shared" si="2"/>
        <v>37</v>
      </c>
      <c r="C90" s="100" t="s">
        <v>3764</v>
      </c>
      <c r="D90" s="101"/>
      <c r="E90" s="102">
        <f>VLOOKUP(CONCATENATE($E$53,"_Qu_",hi!$C$62),fpre_reg_dat!$A$2:$BK$144,FPRE_REG!$B90,0)</f>
        <v>97.263875996037157</v>
      </c>
      <c r="F90" s="102"/>
      <c r="G90" s="102">
        <f>VLOOKUP(CONCATENATE($G$53,"_Qu_",hi!$C$62),fpre_reg_dat!$A$2:$BK$144,FPRE_REG!$B90,0)</f>
        <v>122.12539485780299</v>
      </c>
      <c r="H90" s="102"/>
      <c r="I90" s="102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62"/>
      <c r="X90" s="12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</row>
    <row r="91" spans="1:104" ht="15" customHeight="1" x14ac:dyDescent="0.2">
      <c r="A91" s="12"/>
      <c r="B91" s="86">
        <f t="shared" si="2"/>
        <v>38</v>
      </c>
      <c r="C91" s="100" t="s">
        <v>3765</v>
      </c>
      <c r="D91" s="101"/>
      <c r="E91" s="102">
        <f>VLOOKUP(CONCATENATE($E$53,"_Qu_",hi!$C$62),fpre_reg_dat!$A$2:$BK$144,FPRE_REG!$B91,0)</f>
        <v>99.014373003341532</v>
      </c>
      <c r="F91" s="102"/>
      <c r="G91" s="102">
        <f>VLOOKUP(CONCATENATE($G$53,"_Qu_",hi!$C$62),fpre_reg_dat!$A$2:$BK$144,FPRE_REG!$B91,0)</f>
        <v>124.28216382292352</v>
      </c>
      <c r="H91" s="102"/>
      <c r="I91" s="102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62"/>
      <c r="X91" s="12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</row>
    <row r="92" spans="1:104" ht="15" customHeight="1" x14ac:dyDescent="0.2">
      <c r="A92" s="12"/>
      <c r="B92" s="86">
        <f t="shared" si="2"/>
        <v>39</v>
      </c>
      <c r="C92" s="100" t="s">
        <v>3766</v>
      </c>
      <c r="D92" s="101"/>
      <c r="E92" s="102">
        <f>VLOOKUP(CONCATENATE($E$53,"_Qu_",hi!$C$62),fpre_reg_dat!$A$2:$BK$144,FPRE_REG!$B92,0)</f>
        <v>100.57792437621275</v>
      </c>
      <c r="F92" s="102"/>
      <c r="G92" s="102">
        <f>VLOOKUP(CONCATENATE($G$53,"_Qu_",hi!$C$62),fpre_reg_dat!$A$2:$BK$144,FPRE_REG!$B92,0)</f>
        <v>124.1792061334793</v>
      </c>
      <c r="H92" s="102"/>
      <c r="I92" s="102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62"/>
      <c r="X92" s="12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</row>
    <row r="93" spans="1:104" ht="15" customHeight="1" x14ac:dyDescent="0.2">
      <c r="A93" s="12"/>
      <c r="B93" s="86">
        <f t="shared" si="2"/>
        <v>40</v>
      </c>
      <c r="C93" s="100" t="s">
        <v>3767</v>
      </c>
      <c r="D93" s="101"/>
      <c r="E93" s="102">
        <f>VLOOKUP(CONCATENATE($E$53,"_Qu_",hi!$C$62),fpre_reg_dat!$A$2:$BK$144,FPRE_REG!$B93,0)</f>
        <v>102.1214234486584</v>
      </c>
      <c r="F93" s="102"/>
      <c r="G93" s="102">
        <f>VLOOKUP(CONCATENATE($G$53,"_Qu_",hi!$C$62),fpre_reg_dat!$A$2:$BK$144,FPRE_REG!$B93,0)</f>
        <v>128.06632099449976</v>
      </c>
      <c r="H93" s="102"/>
      <c r="I93" s="102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62"/>
      <c r="X93" s="12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</row>
    <row r="94" spans="1:104" ht="15" customHeight="1" x14ac:dyDescent="0.2">
      <c r="A94" s="12"/>
      <c r="B94" s="86">
        <f t="shared" si="2"/>
        <v>41</v>
      </c>
      <c r="C94" s="100" t="s">
        <v>3772</v>
      </c>
      <c r="D94" s="101"/>
      <c r="E94" s="102">
        <f>VLOOKUP(CONCATENATE($E$53,"_Qu_",hi!$C$62),fpre_reg_dat!$A$2:$BK$144,FPRE_REG!$B94,0)</f>
        <v>104.26423157990244</v>
      </c>
      <c r="F94" s="102"/>
      <c r="G94" s="102">
        <f>VLOOKUP(CONCATENATE($G$53,"_Qu_",hi!$C$62),fpre_reg_dat!$A$2:$BK$144,FPRE_REG!$B94,0)</f>
        <v>133.21576270345699</v>
      </c>
      <c r="H94" s="102"/>
      <c r="I94" s="102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62"/>
      <c r="X94" s="12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</row>
    <row r="95" spans="1:104" ht="15" customHeight="1" x14ac:dyDescent="0.2">
      <c r="A95" s="12"/>
      <c r="B95" s="86">
        <f t="shared" si="2"/>
        <v>42</v>
      </c>
      <c r="C95" s="100" t="s">
        <v>3773</v>
      </c>
      <c r="D95" s="101"/>
      <c r="E95" s="102">
        <f>VLOOKUP(CONCATENATE($E$53,"_Qu_",hi!$C$62),fpre_reg_dat!$A$2:$BK$144,FPRE_REG!$B95,0)</f>
        <v>104.32619756803545</v>
      </c>
      <c r="F95" s="102"/>
      <c r="G95" s="102">
        <f>VLOOKUP(CONCATENATE($G$53,"_Qu_",hi!$C$62),fpre_reg_dat!$A$2:$BK$144,FPRE_REG!$B95,0)</f>
        <v>133.51868524410082</v>
      </c>
      <c r="H95" s="102"/>
      <c r="I95" s="102"/>
      <c r="J95" s="150"/>
      <c r="K95" s="150"/>
      <c r="L95" s="9"/>
      <c r="M95" s="9"/>
      <c r="N95" s="62"/>
      <c r="O95" s="62"/>
      <c r="P95" s="9"/>
      <c r="Q95" s="62"/>
      <c r="R95" s="62"/>
      <c r="S95" s="62"/>
      <c r="T95" s="62"/>
      <c r="U95" s="62"/>
      <c r="V95" s="62"/>
      <c r="X95" s="12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</row>
    <row r="96" spans="1:104" ht="15" customHeight="1" x14ac:dyDescent="0.2">
      <c r="A96" s="12"/>
      <c r="B96" s="86">
        <f t="shared" si="2"/>
        <v>43</v>
      </c>
      <c r="C96" s="100" t="s">
        <v>3774</v>
      </c>
      <c r="D96" s="101"/>
      <c r="E96" s="102">
        <f>VLOOKUP(CONCATENATE($E$53,"_Qu_",hi!$C$62),fpre_reg_dat!$A$2:$BK$144,FPRE_REG!$B96,0)</f>
        <v>105.57613724978995</v>
      </c>
      <c r="F96" s="102"/>
      <c r="G96" s="102">
        <f>VLOOKUP(CONCATENATE($G$53,"_Qu_",hi!$C$62),fpre_reg_dat!$A$2:$BK$144,FPRE_REG!$B96,0)</f>
        <v>135.1098153680374</v>
      </c>
      <c r="H96" s="102"/>
      <c r="I96" s="102"/>
      <c r="J96" s="150"/>
      <c r="K96" s="150"/>
      <c r="L96" s="9"/>
      <c r="M96" s="9"/>
      <c r="N96" s="62"/>
      <c r="O96" s="62"/>
      <c r="P96" s="9"/>
      <c r="Q96" s="62"/>
      <c r="R96" s="62"/>
      <c r="S96" s="62"/>
      <c r="T96" s="62"/>
      <c r="U96" s="62"/>
      <c r="V96" s="62"/>
      <c r="X96" s="12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</row>
    <row r="97" spans="1:104" ht="15" customHeight="1" x14ac:dyDescent="0.2">
      <c r="A97" s="12"/>
      <c r="B97" s="86">
        <f t="shared" si="2"/>
        <v>44</v>
      </c>
      <c r="C97" s="100" t="s">
        <v>3827</v>
      </c>
      <c r="D97" s="101"/>
      <c r="E97" s="102">
        <f>VLOOKUP(CONCATENATE($E$53,"_Qu_",hi!$C$62),fpre_reg_dat!$A$2:$BK$144,FPRE_REG!$B97,0)</f>
        <v>105.86374699809161</v>
      </c>
      <c r="F97" s="102"/>
      <c r="G97" s="102">
        <f>VLOOKUP(CONCATENATE($G$53,"_Qu_",hi!$C$62),fpre_reg_dat!$A$2:$BK$144,FPRE_REG!$B97,0)</f>
        <v>136.73072073506927</v>
      </c>
      <c r="H97" s="102"/>
      <c r="I97" s="102"/>
      <c r="J97" s="150"/>
      <c r="K97" s="150"/>
      <c r="L97" s="9"/>
      <c r="M97" s="9"/>
      <c r="N97" s="62"/>
      <c r="O97" s="62"/>
      <c r="P97" s="9"/>
      <c r="Q97" s="62"/>
      <c r="R97" s="62"/>
      <c r="S97" s="62"/>
      <c r="T97" s="62"/>
      <c r="U97" s="62"/>
      <c r="V97" s="62"/>
      <c r="X97" s="12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</row>
    <row r="98" spans="1:104" ht="15" customHeight="1" x14ac:dyDescent="0.2">
      <c r="A98" s="12"/>
      <c r="B98" s="86">
        <f t="shared" si="2"/>
        <v>45</v>
      </c>
      <c r="C98" s="100" t="s">
        <v>3872</v>
      </c>
      <c r="D98" s="101"/>
      <c r="E98" s="102">
        <f>VLOOKUP(CONCATENATE($E$53,"_Qu_",hi!$C$62),fpre_reg_dat!$A$2:$BK$144,FPRE_REG!$B98,0)</f>
        <v>105.80511346522748</v>
      </c>
      <c r="F98" s="102"/>
      <c r="G98" s="102">
        <f>VLOOKUP(CONCATENATE($G$53,"_Qu_",hi!$C$62),fpre_reg_dat!$A$2:$BK$144,FPRE_REG!$B98,0)</f>
        <v>136.54377610797701</v>
      </c>
      <c r="H98" s="102"/>
      <c r="I98" s="102"/>
      <c r="J98" s="150"/>
      <c r="K98" s="150"/>
      <c r="L98" s="9"/>
      <c r="M98" s="9"/>
      <c r="N98" s="62"/>
      <c r="O98" s="62"/>
      <c r="P98" s="9"/>
      <c r="Q98" s="62"/>
      <c r="R98" s="62"/>
      <c r="S98" s="62"/>
      <c r="T98" s="62"/>
      <c r="U98" s="62"/>
      <c r="V98" s="62"/>
      <c r="X98" s="12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</row>
    <row r="99" spans="1:104" ht="15" customHeight="1" x14ac:dyDescent="0.2">
      <c r="A99" s="12"/>
      <c r="B99" s="86">
        <f t="shared" si="2"/>
        <v>46</v>
      </c>
      <c r="C99" s="100" t="s">
        <v>3985</v>
      </c>
      <c r="D99" s="101"/>
      <c r="E99" s="102">
        <f>VLOOKUP(CONCATENATE($E$53,"_Qu_",hi!$C$62),fpre_reg_dat!$A$2:$BK$144,FPRE_REG!$B99,0)</f>
        <v>103.83709927417317</v>
      </c>
      <c r="F99" s="102"/>
      <c r="G99" s="102">
        <f>VLOOKUP(CONCATENATE($G$53,"_Qu_",hi!$C$62),fpre_reg_dat!$A$2:$BK$144,FPRE_REG!$B99,0)</f>
        <v>132.29140885510304</v>
      </c>
      <c r="H99" s="102"/>
      <c r="I99" s="102"/>
      <c r="J99" s="150"/>
      <c r="K99" s="150"/>
      <c r="L99" s="9"/>
      <c r="M99" s="9"/>
      <c r="N99" s="62"/>
      <c r="O99" s="62"/>
      <c r="P99" s="9"/>
      <c r="Q99" s="62"/>
      <c r="R99" s="62"/>
      <c r="S99" s="62"/>
      <c r="T99" s="62"/>
      <c r="U99" s="62"/>
      <c r="V99" s="62"/>
      <c r="X99" s="12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</row>
    <row r="100" spans="1:104" ht="15" customHeight="1" x14ac:dyDescent="0.2">
      <c r="A100" s="12"/>
      <c r="B100" s="86">
        <f t="shared" si="2"/>
        <v>47</v>
      </c>
      <c r="C100" s="100" t="s">
        <v>3986</v>
      </c>
      <c r="D100" s="101"/>
      <c r="E100" s="102">
        <f>VLOOKUP(CONCATENATE($E$53,"_Qu_",hi!$C$62),fpre_reg_dat!$A$2:$BK$144,FPRE_REG!$B100,0)</f>
        <v>101.13511759827082</v>
      </c>
      <c r="F100" s="102"/>
      <c r="G100" s="102">
        <f>VLOOKUP(CONCATENATE($G$53,"_Qu_",hi!$C$62),fpre_reg_dat!$A$2:$BK$144,FPRE_REG!$B100,0)</f>
        <v>128.06800936077062</v>
      </c>
      <c r="H100" s="102"/>
      <c r="I100" s="102"/>
      <c r="J100" s="150"/>
      <c r="K100" s="150"/>
      <c r="L100" s="9"/>
      <c r="M100" s="9"/>
      <c r="N100" s="62"/>
      <c r="O100" s="62"/>
      <c r="P100" s="9"/>
      <c r="Q100" s="62"/>
      <c r="R100" s="62"/>
      <c r="S100" s="62"/>
      <c r="T100" s="62"/>
      <c r="U100" s="62"/>
      <c r="V100" s="62"/>
      <c r="X100" s="12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</row>
    <row r="101" spans="1:104" ht="15" customHeight="1" x14ac:dyDescent="0.2">
      <c r="A101" s="12"/>
      <c r="B101" s="86">
        <f t="shared" si="2"/>
        <v>48</v>
      </c>
      <c r="C101" s="100" t="s">
        <v>3988</v>
      </c>
      <c r="D101" s="101"/>
      <c r="E101" s="102">
        <f>VLOOKUP(CONCATENATE($E$53,"_Qu_",hi!$C$62),fpre_reg_dat!$A$2:$BK$144,FPRE_REG!$B101,0)</f>
        <v>101.68738405029325</v>
      </c>
      <c r="F101" s="102"/>
      <c r="G101" s="102">
        <f>VLOOKUP(CONCATENATE($G$53,"_Qu_",hi!$C$62),fpre_reg_dat!$A$2:$BK$144,FPRE_REG!$B101,0)</f>
        <v>128.27637901538367</v>
      </c>
      <c r="H101" s="102"/>
      <c r="I101" s="102"/>
      <c r="J101" s="150"/>
      <c r="K101" s="150"/>
      <c r="L101" s="9"/>
      <c r="M101" s="9"/>
      <c r="N101" s="62"/>
      <c r="O101" s="62"/>
      <c r="P101" s="9"/>
      <c r="Q101" s="62"/>
      <c r="R101" s="62"/>
      <c r="S101" s="62"/>
      <c r="T101" s="62"/>
      <c r="U101" s="62"/>
      <c r="V101" s="62"/>
      <c r="X101" s="12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</row>
    <row r="102" spans="1:104" ht="15" customHeight="1" x14ac:dyDescent="0.2">
      <c r="A102" s="12"/>
      <c r="B102" s="86">
        <f t="shared" si="2"/>
        <v>49</v>
      </c>
      <c r="C102" s="100" t="s">
        <v>3989</v>
      </c>
      <c r="D102" s="101"/>
      <c r="E102" s="102">
        <f>VLOOKUP(CONCATENATE($E$53,"_Qu_",hi!$C$62),fpre_reg_dat!$A$2:$BK$144,FPRE_REG!$B102,0)</f>
        <v>101.47713339598633</v>
      </c>
      <c r="F102" s="102"/>
      <c r="G102" s="102">
        <f>VLOOKUP(CONCATENATE($G$53,"_Qu_",hi!$C$62),fpre_reg_dat!$A$2:$BK$144,FPRE_REG!$B102,0)</f>
        <v>128.76863323094977</v>
      </c>
      <c r="H102" s="102"/>
      <c r="I102" s="102"/>
      <c r="J102" s="150"/>
      <c r="K102" s="150"/>
      <c r="L102" s="9"/>
      <c r="M102" s="9"/>
      <c r="N102" s="62"/>
      <c r="O102" s="62"/>
      <c r="P102" s="9"/>
      <c r="Q102" s="62"/>
      <c r="R102" s="62"/>
      <c r="S102" s="62"/>
      <c r="T102" s="62"/>
      <c r="U102" s="62"/>
      <c r="V102" s="62"/>
      <c r="X102" s="12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</row>
    <row r="103" spans="1:104" ht="15" customHeight="1" x14ac:dyDescent="0.2">
      <c r="A103" s="12"/>
      <c r="B103" s="86">
        <f t="shared" si="2"/>
        <v>50</v>
      </c>
      <c r="C103" s="100" t="s">
        <v>3992</v>
      </c>
      <c r="D103" s="101"/>
      <c r="E103" s="102">
        <f>VLOOKUP(CONCATENATE($E$53,"_Qu_",hi!$C$62),fpre_reg_dat!$A$2:$BK$144,FPRE_REG!$B103,0)</f>
        <v>102.09364422422854</v>
      </c>
      <c r="F103" s="102"/>
      <c r="G103" s="102">
        <f>VLOOKUP(CONCATENATE($G$53,"_Qu_",hi!$C$62),fpre_reg_dat!$A$2:$BK$144,FPRE_REG!$B103,0)</f>
        <v>129.87503194734353</v>
      </c>
      <c r="H103" s="102"/>
      <c r="I103" s="102"/>
      <c r="J103" s="150"/>
      <c r="K103" s="150"/>
      <c r="L103" s="9"/>
      <c r="M103" s="9"/>
      <c r="N103" s="62"/>
      <c r="O103" s="62"/>
      <c r="P103" s="9"/>
      <c r="Q103" s="62"/>
      <c r="R103" s="62"/>
      <c r="S103" s="62"/>
      <c r="T103" s="62"/>
      <c r="U103" s="62"/>
      <c r="V103" s="62"/>
      <c r="X103" s="12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</row>
    <row r="104" spans="1:104" ht="15" customHeight="1" x14ac:dyDescent="0.2">
      <c r="A104" s="12"/>
      <c r="B104" s="86">
        <f t="shared" si="2"/>
        <v>51</v>
      </c>
      <c r="C104" s="100" t="s">
        <v>3993</v>
      </c>
      <c r="D104" s="101"/>
      <c r="E104" s="102">
        <f>VLOOKUP(CONCATENATE($E$53,"_Qu_",hi!$C$62),fpre_reg_dat!$A$2:$BK$144,FPRE_REG!$B104,0)</f>
        <v>101.18600964580232</v>
      </c>
      <c r="F104" s="102"/>
      <c r="G104" s="102">
        <f>VLOOKUP(CONCATENATE($G$53,"_Qu_",hi!$C$62),fpre_reg_dat!$A$2:$BK$144,FPRE_REG!$B104,0)</f>
        <v>131.01808188897536</v>
      </c>
      <c r="H104" s="102"/>
      <c r="I104" s="102"/>
      <c r="J104" s="150"/>
      <c r="K104" s="150"/>
      <c r="L104" s="9"/>
      <c r="M104" s="9"/>
      <c r="N104" s="62"/>
      <c r="O104" s="62"/>
      <c r="P104" s="9"/>
      <c r="Q104" s="62"/>
      <c r="R104" s="62"/>
      <c r="S104" s="62"/>
      <c r="T104" s="62"/>
      <c r="U104" s="62"/>
      <c r="V104" s="62"/>
      <c r="X104" s="12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</row>
    <row r="105" spans="1:104" ht="15" customHeight="1" x14ac:dyDescent="0.2">
      <c r="A105" s="12"/>
      <c r="B105" s="86">
        <f t="shared" si="2"/>
        <v>52</v>
      </c>
      <c r="C105" s="100" t="s">
        <v>3994</v>
      </c>
      <c r="D105" s="101"/>
      <c r="E105" s="102">
        <f>VLOOKUP(CONCATENATE($E$53,"_Qu_",hi!$C$62),fpre_reg_dat!$A$2:$BK$144,FPRE_REG!$B105,0)</f>
        <v>103.91102352444378</v>
      </c>
      <c r="F105" s="102"/>
      <c r="G105" s="102">
        <f>VLOOKUP(CONCATENATE($G$53,"_Qu_",hi!$C$62),fpre_reg_dat!$A$2:$BK$144,FPRE_REG!$B105,0)</f>
        <v>137.79877993753681</v>
      </c>
      <c r="H105" s="102"/>
      <c r="I105" s="102"/>
      <c r="J105" s="150"/>
      <c r="K105" s="150"/>
      <c r="L105" s="9"/>
      <c r="M105" s="9"/>
      <c r="N105" s="62"/>
      <c r="O105" s="62"/>
      <c r="P105" s="9"/>
      <c r="Q105" s="62"/>
      <c r="R105" s="62"/>
      <c r="S105" s="62"/>
      <c r="T105" s="62"/>
      <c r="U105" s="62"/>
      <c r="V105" s="62"/>
      <c r="X105" s="12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</row>
    <row r="106" spans="1:104" ht="15" customHeight="1" x14ac:dyDescent="0.2">
      <c r="A106" s="12"/>
      <c r="B106" s="86">
        <f t="shared" si="2"/>
        <v>53</v>
      </c>
      <c r="C106" s="100" t="s">
        <v>3995</v>
      </c>
      <c r="D106" s="101"/>
      <c r="E106" s="102">
        <f>VLOOKUP(CONCATENATE($E$53,"_Qu_",hi!$C$62),fpre_reg_dat!$A$2:$BK$144,FPRE_REG!$B106,0)</f>
        <v>104.54792074226425</v>
      </c>
      <c r="F106" s="102"/>
      <c r="G106" s="102">
        <f>VLOOKUP(CONCATENATE($G$53,"_Qu_",hi!$C$62),fpre_reg_dat!$A$2:$BK$144,FPRE_REG!$B106,0)</f>
        <v>139.91362577200715</v>
      </c>
      <c r="H106" s="102"/>
      <c r="I106" s="102"/>
      <c r="J106" s="150"/>
      <c r="K106" s="150"/>
      <c r="L106" s="9"/>
      <c r="M106" s="9"/>
      <c r="N106" s="62"/>
      <c r="O106" s="62"/>
      <c r="P106" s="9"/>
      <c r="Q106" s="62"/>
      <c r="R106" s="62"/>
      <c r="S106" s="62"/>
      <c r="T106" s="62"/>
      <c r="U106" s="62"/>
      <c r="V106" s="62"/>
      <c r="X106" s="12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</row>
    <row r="107" spans="1:104" ht="15" customHeight="1" x14ac:dyDescent="0.2">
      <c r="A107" s="12"/>
      <c r="B107" s="86">
        <f t="shared" si="2"/>
        <v>54</v>
      </c>
      <c r="C107" s="100" t="s">
        <v>3997</v>
      </c>
      <c r="D107" s="101"/>
      <c r="E107" s="102">
        <f>VLOOKUP(CONCATENATE($E$53,"_Qu_",hi!$C$62),fpre_reg_dat!$A$2:$BK$144,FPRE_REG!$B107,0)</f>
        <v>105.04463296039528</v>
      </c>
      <c r="F107" s="102"/>
      <c r="G107" s="102">
        <f>VLOOKUP(CONCATENATE($G$53,"_Qu_",hi!$C$62),fpre_reg_dat!$A$2:$BK$144,FPRE_REG!$B107,0)</f>
        <v>141.72639158401014</v>
      </c>
      <c r="H107" s="102"/>
      <c r="I107" s="102"/>
      <c r="J107" s="150"/>
      <c r="K107" s="150"/>
      <c r="L107" s="9"/>
      <c r="M107" s="9"/>
      <c r="N107" s="62"/>
      <c r="O107" s="62"/>
      <c r="P107" s="9"/>
      <c r="Q107" s="62"/>
      <c r="R107" s="62"/>
      <c r="S107" s="62"/>
      <c r="T107" s="62"/>
      <c r="U107" s="62"/>
      <c r="V107" s="62"/>
      <c r="X107" s="12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</row>
    <row r="108" spans="1:104" ht="15" customHeight="1" x14ac:dyDescent="0.2">
      <c r="A108" s="12"/>
      <c r="B108" s="86">
        <f t="shared" si="2"/>
        <v>55</v>
      </c>
      <c r="C108" s="100" t="s">
        <v>3998</v>
      </c>
      <c r="D108" s="101"/>
      <c r="E108" s="102">
        <f>VLOOKUP(CONCATENATE($E$53,"_Qu_",hi!$C$62),fpre_reg_dat!$A$2:$BK$144,FPRE_REG!$B108,0)</f>
        <v>107.21572154447358</v>
      </c>
      <c r="F108" s="102"/>
      <c r="G108" s="102">
        <f>VLOOKUP(CONCATENATE($G$53,"_Qu_",hi!$C$62),fpre_reg_dat!$A$2:$BK$144,FPRE_REG!$B108,0)</f>
        <v>142.35050790180156</v>
      </c>
      <c r="H108" s="102"/>
      <c r="I108" s="102"/>
      <c r="J108" s="150"/>
      <c r="K108" s="150"/>
      <c r="L108" s="9"/>
      <c r="M108" s="9"/>
      <c r="N108" s="62"/>
      <c r="O108" s="62"/>
      <c r="P108" s="9"/>
      <c r="Q108" s="62"/>
      <c r="R108" s="62"/>
      <c r="S108" s="62"/>
      <c r="T108" s="62"/>
      <c r="U108" s="62"/>
      <c r="V108" s="62"/>
      <c r="X108" s="12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</row>
    <row r="109" spans="1:104" ht="15" customHeight="1" x14ac:dyDescent="0.2">
      <c r="A109" s="12"/>
      <c r="B109" s="86">
        <f t="shared" si="2"/>
        <v>56</v>
      </c>
      <c r="C109" s="100" t="s">
        <v>3999</v>
      </c>
      <c r="D109" s="101"/>
      <c r="E109" s="102">
        <f>VLOOKUP(CONCATENATE($E$53,"_Qu_",hi!$C$62),fpre_reg_dat!$A$2:$BK$144,FPRE_REG!$B109,0)</f>
        <v>106.05377955463433</v>
      </c>
      <c r="F109" s="102"/>
      <c r="G109" s="102">
        <f>VLOOKUP(CONCATENATE($G$53,"_Qu_",hi!$C$62),fpre_reg_dat!$A$2:$BK$144,FPRE_REG!$B109,0)</f>
        <v>138.9876311424884</v>
      </c>
      <c r="H109" s="102"/>
      <c r="I109" s="102"/>
      <c r="J109" s="150"/>
      <c r="K109" s="150"/>
      <c r="L109" s="9"/>
      <c r="M109" s="9"/>
      <c r="N109" s="62"/>
      <c r="O109" s="62"/>
      <c r="P109" s="9"/>
      <c r="Q109" s="62"/>
      <c r="R109" s="62"/>
      <c r="S109" s="62"/>
      <c r="T109" s="62"/>
      <c r="U109" s="62"/>
      <c r="V109" s="62"/>
      <c r="X109" s="12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</row>
    <row r="110" spans="1:104" ht="15" customHeight="1" x14ac:dyDescent="0.2">
      <c r="A110" s="12"/>
      <c r="B110" s="86">
        <f t="shared" si="2"/>
        <v>57</v>
      </c>
      <c r="C110" s="100" t="s">
        <v>4000</v>
      </c>
      <c r="D110" s="101"/>
      <c r="E110" s="102">
        <f>VLOOKUP(CONCATENATE($E$53,"_Qu_",hi!$C$62),fpre_reg_dat!$A$2:$BK$144,FPRE_REG!$B110,0)</f>
        <v>105.54519943064719</v>
      </c>
      <c r="F110" s="102"/>
      <c r="G110" s="102">
        <f>VLOOKUP(CONCATENATE($G$53,"_Qu_",hi!$C$62),fpre_reg_dat!$A$2:$BK$144,FPRE_REG!$B110,0)</f>
        <v>129.2242394081596</v>
      </c>
      <c r="H110" s="102"/>
      <c r="I110" s="102"/>
      <c r="J110" s="150"/>
      <c r="K110" s="150"/>
      <c r="L110" s="9"/>
      <c r="M110" s="9"/>
      <c r="N110" s="62"/>
      <c r="O110" s="62"/>
      <c r="P110" s="9"/>
      <c r="Q110" s="62"/>
      <c r="R110" s="62"/>
      <c r="S110" s="62"/>
      <c r="T110" s="62"/>
      <c r="U110" s="62"/>
      <c r="V110" s="62"/>
      <c r="X110" s="12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</row>
    <row r="111" spans="1:104" ht="15" customHeight="1" x14ac:dyDescent="0.2">
      <c r="A111" s="114"/>
      <c r="B111" s="86"/>
      <c r="C111" s="101"/>
      <c r="D111" s="101"/>
      <c r="E111" s="96"/>
      <c r="F111" s="97"/>
      <c r="G111" s="96"/>
      <c r="H111" s="97"/>
      <c r="I111" s="96"/>
      <c r="J111" s="151"/>
      <c r="K111" s="151"/>
      <c r="L111" s="9"/>
      <c r="M111" s="9"/>
      <c r="N111" s="62"/>
      <c r="O111" s="62"/>
      <c r="P111" s="9"/>
      <c r="Q111" s="62"/>
      <c r="R111" s="62"/>
      <c r="S111" s="62"/>
      <c r="T111" s="62"/>
      <c r="U111" s="62"/>
      <c r="V111" s="62"/>
      <c r="X111" s="12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</row>
    <row r="112" spans="1:104" ht="15" customHeight="1" x14ac:dyDescent="0.2">
      <c r="A112" s="114"/>
      <c r="B112" s="86"/>
      <c r="C112" s="101" t="str">
        <f>C109&amp;" - "&amp;C110</f>
        <v>2022:4 - 2023:1</v>
      </c>
      <c r="D112" s="101"/>
      <c r="E112" s="96">
        <f>E110/E109-1</f>
        <v>-4.7954926842107559E-3</v>
      </c>
      <c r="F112" s="97"/>
      <c r="G112" s="96">
        <f>G110/G109-1</f>
        <v>-7.024647915841864E-2</v>
      </c>
      <c r="H112" s="97"/>
      <c r="I112" s="96"/>
      <c r="J112" s="151"/>
      <c r="K112" s="151"/>
      <c r="L112" s="9"/>
      <c r="M112" s="9"/>
      <c r="N112" s="62"/>
      <c r="O112" s="62"/>
      <c r="P112" s="9"/>
      <c r="Q112" s="62"/>
      <c r="R112" s="62"/>
      <c r="S112" s="62"/>
      <c r="T112" s="62"/>
      <c r="U112" s="62"/>
      <c r="V112" s="62"/>
      <c r="X112" s="12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</row>
    <row r="113" spans="1:104" ht="15" customHeight="1" x14ac:dyDescent="0.2">
      <c r="A113" s="114"/>
      <c r="B113" s="86"/>
      <c r="C113" s="101" t="str">
        <f>C106&amp;" - "&amp;C110</f>
        <v>2022:1 - 2023:1</v>
      </c>
      <c r="D113" s="101"/>
      <c r="E113" s="107">
        <f>E110/E106-1</f>
        <v>9.5389624327533173E-3</v>
      </c>
      <c r="F113" s="95"/>
      <c r="G113" s="107">
        <f>G110/G106-1</f>
        <v>-7.639989532732272E-2</v>
      </c>
      <c r="H113" s="95"/>
      <c r="I113" s="107"/>
      <c r="J113" s="151"/>
      <c r="K113" s="151"/>
      <c r="L113" s="9"/>
      <c r="M113" s="9"/>
      <c r="N113" s="62"/>
      <c r="O113" s="62"/>
      <c r="P113" s="9"/>
      <c r="Q113" s="62"/>
      <c r="R113" s="62"/>
      <c r="S113" s="62"/>
      <c r="T113" s="62"/>
      <c r="U113" s="62"/>
      <c r="V113" s="62"/>
      <c r="X113" s="12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</row>
    <row r="114" spans="1:104" x14ac:dyDescent="0.2">
      <c r="A114" s="12"/>
      <c r="B114" s="9"/>
      <c r="C114" s="190" t="str">
        <f>te!A11</f>
        <v>Fonte: indici di mercato per immobili di reddito Fahrländer Partner.</v>
      </c>
      <c r="D114" s="190"/>
      <c r="E114" s="190"/>
      <c r="F114" s="190"/>
      <c r="G114" s="190"/>
      <c r="H114" s="190"/>
      <c r="I114" s="190"/>
      <c r="J114" s="190"/>
      <c r="K114" s="190"/>
      <c r="L114" s="9"/>
      <c r="M114" s="9"/>
      <c r="N114" s="62"/>
      <c r="O114" s="62"/>
      <c r="P114" s="9"/>
      <c r="Q114" s="62"/>
      <c r="R114" s="62"/>
      <c r="S114" s="62"/>
      <c r="T114" s="62"/>
      <c r="U114" s="62"/>
      <c r="V114" s="62"/>
      <c r="X114" s="12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</row>
    <row r="115" spans="1:104" ht="30" customHeight="1" x14ac:dyDescent="0.2">
      <c r="A115" s="12"/>
      <c r="B115" s="9"/>
      <c r="C115" s="183"/>
      <c r="D115" s="183"/>
      <c r="E115" s="183"/>
      <c r="F115" s="183"/>
      <c r="G115" s="183"/>
      <c r="H115" s="183"/>
      <c r="I115" s="183"/>
      <c r="J115" s="183"/>
      <c r="K115" s="183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X115" s="12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</row>
    <row r="116" spans="1:104" ht="4.5" customHeight="1" x14ac:dyDescent="0.2">
      <c r="A116" s="12"/>
      <c r="B116" s="9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9"/>
      <c r="X116" s="12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</row>
    <row r="117" spans="1:104" ht="9.9499999999999993" customHeight="1" x14ac:dyDescent="0.2">
      <c r="A117" s="12"/>
      <c r="B117" s="10"/>
      <c r="C117" s="172" t="s">
        <v>10</v>
      </c>
      <c r="D117" s="172"/>
      <c r="E117" s="172"/>
      <c r="F117" s="172" t="str">
        <f>te!A12</f>
        <v>Indici di mercato per immobili di reddito</v>
      </c>
      <c r="G117" s="172"/>
      <c r="H117" s="172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125" t="str">
        <f>hi!$G$5</f>
        <v>1° trimestre 2023</v>
      </c>
      <c r="V117" s="9"/>
      <c r="X117" s="12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</row>
    <row r="118" spans="1:104" s="10" customFormat="1" ht="9.9499999999999993" customHeight="1" x14ac:dyDescent="0.2">
      <c r="A118" s="64"/>
      <c r="C118" s="172" t="s">
        <v>0</v>
      </c>
      <c r="D118" s="172"/>
      <c r="E118" s="172"/>
      <c r="W118" s="64"/>
      <c r="X118" s="12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</row>
    <row r="119" spans="1:104" s="9" customFormat="1" ht="8.1" customHeight="1" x14ac:dyDescent="0.2">
      <c r="A119" s="12"/>
      <c r="W119" s="12"/>
      <c r="X119" s="12"/>
    </row>
    <row r="120" spans="1:104" s="9" customFormat="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</row>
    <row r="121" spans="1:104" s="9" customFormat="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</row>
    <row r="122" spans="1:104" s="9" customFormat="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</row>
    <row r="123" spans="1:104" s="9" customForma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</row>
    <row r="124" spans="1:104" s="9" customForma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</row>
    <row r="125" spans="1:104" s="9" customForma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</row>
    <row r="126" spans="1:104" s="9" customForma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</row>
    <row r="127" spans="1:104" s="9" customForma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</row>
    <row r="128" spans="1:104" s="9" customForma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</row>
    <row r="129" spans="1:24" s="9" customForma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</row>
    <row r="130" spans="1:24" s="9" customForma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</row>
    <row r="131" spans="1:24" s="9" customForma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</row>
    <row r="132" spans="1:24" s="9" customForma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</row>
    <row r="133" spans="1:24" s="9" customForma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</row>
    <row r="134" spans="1:24" s="9" customForma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</row>
    <row r="135" spans="1:24" s="9" customForma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</row>
    <row r="136" spans="1:24" s="9" customForma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</row>
    <row r="137" spans="1:24" s="9" customForma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</row>
    <row r="138" spans="1:24" s="9" customForma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</row>
    <row r="139" spans="1:24" s="9" customForma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</row>
    <row r="140" spans="1:24" s="9" customForma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</row>
    <row r="141" spans="1:24" s="9" customForma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</row>
    <row r="142" spans="1:24" s="9" customForma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</row>
    <row r="143" spans="1:24" s="9" customForma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</row>
    <row r="144" spans="1:24" s="9" customForma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</row>
    <row r="145" spans="1:24" s="9" customForma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</row>
    <row r="146" spans="1:24" s="9" customForma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</row>
    <row r="147" spans="1:24" s="9" customForma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</row>
    <row r="148" spans="1:24" s="9" customForma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</row>
    <row r="149" spans="1:24" s="9" customForma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</row>
    <row r="150" spans="1:24" s="9" customForma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</row>
    <row r="151" spans="1:24" s="9" customForma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</row>
    <row r="152" spans="1:24" s="9" customForma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</row>
    <row r="153" spans="1:24" s="9" customForma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</row>
    <row r="154" spans="1:24" s="9" customForma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</row>
    <row r="155" spans="1:24" s="9" customForma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</row>
    <row r="156" spans="1:24" s="9" customForma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</row>
    <row r="157" spans="1:24" s="9" customForma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</row>
    <row r="158" spans="1:24" s="9" customForma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</row>
    <row r="159" spans="1:24" s="9" customForma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</row>
    <row r="160" spans="1:24" s="9" customForma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</row>
    <row r="161" spans="1:104" s="9" customForma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104" s="9" customForma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104" s="9" customForma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104" s="9" customForma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10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10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10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104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X168" s="12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</row>
    <row r="169" spans="1:104" x14ac:dyDescent="0.2">
      <c r="A169" s="1"/>
      <c r="B169" s="195"/>
      <c r="C169" s="195"/>
      <c r="D169" s="195"/>
      <c r="E169" s="195"/>
      <c r="F169" s="195"/>
      <c r="G169" s="195"/>
      <c r="H169" s="195"/>
      <c r="I169" s="195"/>
      <c r="J169" s="195"/>
      <c r="K169" s="1"/>
      <c r="L169" s="1"/>
      <c r="M169" s="1"/>
      <c r="N169" s="1"/>
      <c r="O169" s="1"/>
      <c r="P169" s="1"/>
      <c r="Q169" s="1"/>
      <c r="R169" s="1"/>
    </row>
  </sheetData>
  <sheetProtection sheet="1" objects="1" scenarios="1"/>
  <mergeCells count="33">
    <mergeCell ref="B169:J169"/>
    <mergeCell ref="C114:K114"/>
    <mergeCell ref="C44:K44"/>
    <mergeCell ref="D57:E57"/>
    <mergeCell ref="F57:G57"/>
    <mergeCell ref="H57:I57"/>
    <mergeCell ref="C46:E46"/>
    <mergeCell ref="F46:H46"/>
    <mergeCell ref="C47:E47"/>
    <mergeCell ref="C115:K115"/>
    <mergeCell ref="C117:E117"/>
    <mergeCell ref="F117:H117"/>
    <mergeCell ref="C118:E118"/>
    <mergeCell ref="C39:D39"/>
    <mergeCell ref="M40:N40"/>
    <mergeCell ref="C11:K11"/>
    <mergeCell ref="M11:U11"/>
    <mergeCell ref="C13:K13"/>
    <mergeCell ref="M13:U13"/>
    <mergeCell ref="C33:H33"/>
    <mergeCell ref="M34:U35"/>
    <mergeCell ref="M39:N39"/>
    <mergeCell ref="T57:U57"/>
    <mergeCell ref="M41:U41"/>
    <mergeCell ref="C41:K41"/>
    <mergeCell ref="C40:D40"/>
    <mergeCell ref="C54:I54"/>
    <mergeCell ref="L57:M57"/>
    <mergeCell ref="N57:O57"/>
    <mergeCell ref="P57:Q57"/>
    <mergeCell ref="R57:S57"/>
    <mergeCell ref="T46:U46"/>
    <mergeCell ref="M42:U43"/>
  </mergeCells>
  <phoneticPr fontId="69" type="noConversion"/>
  <conditionalFormatting sqref="C42:L42 L43 C44:U55 C56:P56 T56:U56 C57:U71 C72:G97 Q83:U85 H86:U97 H82:J85 H72:U81 C38:U41">
    <cfRule type="containsErrors" dxfId="45" priority="33">
      <formula>ISERROR(C38)</formula>
    </cfRule>
  </conditionalFormatting>
  <conditionalFormatting sqref="C98:U115">
    <cfRule type="containsErrors" dxfId="44" priority="10">
      <formula>ISERROR(C98)</formula>
    </cfRule>
  </conditionalFormatting>
  <conditionalFormatting sqref="E38:K38">
    <cfRule type="containsErrors" dxfId="43" priority="41">
      <formula>ISERROR(E38)</formula>
    </cfRule>
    <cfRule type="expression" dxfId="42" priority="42" stopIfTrue="1">
      <formula>#N/A</formula>
    </cfRule>
  </conditionalFormatting>
  <conditionalFormatting sqref="E38:K40">
    <cfRule type="containsErrors" dxfId="41" priority="43">
      <formula>ISERROR(E38)</formula>
    </cfRule>
    <cfRule type="expression" dxfId="40" priority="44" stopIfTrue="1">
      <formula>#N/A</formula>
    </cfRule>
  </conditionalFormatting>
  <conditionalFormatting sqref="E111:K111">
    <cfRule type="containsErrors" dxfId="39" priority="14">
      <formula>ISERROR(E111)</formula>
    </cfRule>
    <cfRule type="expression" dxfId="38" priority="15" stopIfTrue="1">
      <formula>#N/A</formula>
    </cfRule>
  </conditionalFormatting>
  <conditionalFormatting sqref="E111:K113">
    <cfRule type="containsErrors" dxfId="37" priority="16">
      <formula>ISERROR(E111)</formula>
    </cfRule>
    <cfRule type="expression" dxfId="36" priority="17" stopIfTrue="1">
      <formula>#N/A</formula>
    </cfRule>
  </conditionalFormatting>
  <conditionalFormatting sqref="E112:K113">
    <cfRule type="containsErrors" dxfId="35" priority="51">
      <formula>ISERROR(E112)</formula>
    </cfRule>
    <cfRule type="expression" dxfId="34" priority="52" stopIfTrue="1">
      <formula>#N/A</formula>
    </cfRule>
  </conditionalFormatting>
  <conditionalFormatting sqref="K83:P86">
    <cfRule type="containsErrors" dxfId="33" priority="3">
      <formula>ISERROR(K83)</formula>
    </cfRule>
  </conditionalFormatting>
  <conditionalFormatting sqref="M83:M84">
    <cfRule type="containsErrors" dxfId="32" priority="27">
      <formula>ISERROR(M83)</formula>
    </cfRule>
    <cfRule type="expression" dxfId="31" priority="28" stopIfTrue="1">
      <formula>#N/A</formula>
    </cfRule>
  </conditionalFormatting>
  <conditionalFormatting sqref="M34:U35">
    <cfRule type="containsErrors" dxfId="30" priority="12">
      <formula>ISERROR(M34)</formula>
    </cfRule>
  </conditionalFormatting>
  <conditionalFormatting sqref="M42:U43">
    <cfRule type="containsErrors" dxfId="29" priority="18">
      <formula>ISERROR(M42)</formula>
    </cfRule>
  </conditionalFormatting>
  <conditionalFormatting sqref="N142">
    <cfRule type="expression" priority="40">
      <formula>"istzahl($D$10)"</formula>
    </cfRule>
  </conditionalFormatting>
  <conditionalFormatting sqref="O83:O84">
    <cfRule type="containsErrors" dxfId="28" priority="4">
      <formula>ISERROR(O83)</formula>
    </cfRule>
    <cfRule type="expression" dxfId="27" priority="5" stopIfTrue="1">
      <formula>#N/A</formula>
    </cfRule>
  </conditionalFormatting>
  <conditionalFormatting sqref="E42:K42 O39:U41">
    <cfRule type="containsErrors" dxfId="26" priority="87">
      <formula>ISERROR(E39)</formula>
    </cfRule>
    <cfRule type="expression" dxfId="25" priority="88" stopIfTrue="1">
      <formula>#N/A</formula>
    </cfRule>
  </conditionalFormatting>
  <conditionalFormatting sqref="O83:O84">
    <cfRule type="containsErrors" dxfId="24" priority="1">
      <formula>ISERROR(O83)</formula>
    </cfRule>
    <cfRule type="expression" dxfId="23" priority="2" stopIfTrue="1">
      <formula>#N/A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090" r:id="rId4" name="Drop Down 18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91" r:id="rId5" name="Drop Down 19">
              <controlPr defaultSize="0" autoLine="0" autoPict="0">
                <anchor moveWithCells="1">
                  <from>
                    <xdr:col>6</xdr:col>
                    <xdr:colOff>0</xdr:colOff>
                    <xdr:row>5</xdr:row>
                    <xdr:rowOff>19050</xdr:rowOff>
                  </from>
                  <to>
                    <xdr:col>9</xdr:col>
                    <xdr:colOff>390525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DA169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2" customWidth="1"/>
    <col min="24" max="16384" width="11.19921875" style="2"/>
  </cols>
  <sheetData>
    <row r="1" spans="1:105" s="9" customFormat="1" ht="5.0999999999999996" customHeight="1" x14ac:dyDescent="0.2">
      <c r="A1" s="12"/>
      <c r="B1" s="10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10"/>
      <c r="W1" s="12"/>
      <c r="X1" s="12"/>
    </row>
    <row r="2" spans="1:105" ht="5.0999999999999996" customHeight="1" x14ac:dyDescent="0.2">
      <c r="A2" s="12"/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X2" s="12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</row>
    <row r="3" spans="1:105" ht="30" customHeight="1" x14ac:dyDescent="0.4">
      <c r="A3" s="12"/>
      <c r="B3" s="11"/>
      <c r="C3" s="9"/>
      <c r="D3" s="9"/>
      <c r="E3" s="10"/>
      <c r="F3" s="89" t="str">
        <f>te!A12</f>
        <v>Indici di mercato per immobili di reddito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X3" s="12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</row>
    <row r="4" spans="1:105" ht="30.75" customHeight="1" x14ac:dyDescent="0.4">
      <c r="A4" s="12"/>
      <c r="B4" s="11"/>
      <c r="C4" s="9"/>
      <c r="D4" s="9"/>
      <c r="E4" s="10"/>
      <c r="F4" s="89" t="str">
        <f>hi!D77&amp;", "&amp;hi!$G$5</f>
        <v>Canton Vaud, 1° trimestre 2023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X4" s="12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</row>
    <row r="5" spans="1:105" ht="15" x14ac:dyDescent="0.2">
      <c r="A5" s="12"/>
      <c r="B5" s="11"/>
      <c r="C5" s="9"/>
      <c r="D5" s="9"/>
      <c r="E5" s="109"/>
      <c r="F5" s="110"/>
      <c r="G5" s="109"/>
      <c r="H5" s="111"/>
      <c r="I5" s="111"/>
      <c r="J5" s="111"/>
      <c r="K5" s="111"/>
      <c r="L5" s="112"/>
      <c r="M5" s="112"/>
      <c r="N5" s="10"/>
      <c r="O5" s="10"/>
      <c r="P5" s="10"/>
      <c r="Q5" s="10"/>
      <c r="R5" s="10"/>
      <c r="S5" s="10"/>
      <c r="T5" s="10"/>
      <c r="U5" s="10"/>
      <c r="V5" s="10"/>
      <c r="X5" s="12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</row>
    <row r="6" spans="1:105" ht="15.95" customHeight="1" x14ac:dyDescent="0.2">
      <c r="A6" s="12"/>
      <c r="B6" s="11"/>
      <c r="C6" s="9"/>
      <c r="D6" s="9"/>
      <c r="E6" s="111"/>
      <c r="F6" s="111" t="str">
        <f>te!A58</f>
        <v>Indice:</v>
      </c>
      <c r="G6" s="111"/>
      <c r="H6" s="111"/>
      <c r="I6" s="111"/>
      <c r="J6" s="111"/>
      <c r="K6" s="111"/>
      <c r="L6" s="112"/>
      <c r="M6" s="112"/>
      <c r="N6" s="10"/>
      <c r="O6" s="10"/>
      <c r="P6" s="10"/>
      <c r="Q6" s="10"/>
      <c r="R6" s="10"/>
      <c r="S6" s="10"/>
      <c r="T6" s="10"/>
      <c r="U6" s="10"/>
      <c r="V6" s="10"/>
      <c r="X6" s="12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</row>
    <row r="7" spans="1:105" ht="15.95" customHeight="1" x14ac:dyDescent="0.2">
      <c r="A7" s="12"/>
      <c r="B7" s="11"/>
      <c r="C7" s="9"/>
      <c r="D7" s="9"/>
      <c r="E7" s="111"/>
      <c r="F7" s="111" t="str">
        <f>te!A26</f>
        <v>Cantone:</v>
      </c>
      <c r="G7" s="111"/>
      <c r="H7" s="111"/>
      <c r="I7" s="111"/>
      <c r="J7" s="111"/>
      <c r="K7" s="111"/>
      <c r="L7" s="112"/>
      <c r="M7" s="112"/>
      <c r="N7" s="10"/>
      <c r="O7" s="10"/>
      <c r="P7" s="10"/>
      <c r="Q7" s="10"/>
      <c r="R7" s="10"/>
      <c r="S7" s="10"/>
      <c r="T7" s="10"/>
      <c r="U7" s="10"/>
      <c r="V7" s="10"/>
      <c r="X7" s="1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</row>
    <row r="8" spans="1:105" ht="15" customHeight="1" x14ac:dyDescent="0.2">
      <c r="A8" s="12"/>
      <c r="B8" s="11"/>
      <c r="C8" s="9"/>
      <c r="D8" s="9"/>
      <c r="E8" s="111"/>
      <c r="F8" s="9"/>
      <c r="G8" s="9"/>
      <c r="H8" s="9"/>
      <c r="I8" s="9"/>
      <c r="J8" s="9"/>
      <c r="K8" s="111"/>
      <c r="L8" s="112"/>
      <c r="M8" s="112"/>
      <c r="N8" s="10"/>
      <c r="O8" s="10"/>
      <c r="P8" s="10"/>
      <c r="Q8" s="10"/>
      <c r="R8" s="10"/>
      <c r="S8" s="10"/>
      <c r="T8" s="10"/>
      <c r="U8" s="10"/>
      <c r="V8" s="10"/>
      <c r="X8" s="12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</row>
    <row r="9" spans="1:105" ht="13.5" customHeight="1" x14ac:dyDescent="0.2">
      <c r="A9" s="12"/>
      <c r="B9" s="11"/>
      <c r="C9" s="91"/>
      <c r="D9" s="91"/>
      <c r="E9" s="91"/>
      <c r="F9" s="91"/>
      <c r="G9" s="91"/>
      <c r="H9" s="91"/>
      <c r="I9" s="91"/>
      <c r="J9" s="91"/>
      <c r="K9" s="91"/>
      <c r="L9" s="92"/>
      <c r="M9" s="92"/>
      <c r="N9" s="92"/>
      <c r="O9" s="92"/>
      <c r="P9" s="92"/>
      <c r="Q9" s="92"/>
      <c r="R9" s="92"/>
      <c r="S9" s="92"/>
      <c r="T9" s="92"/>
      <c r="U9" s="92"/>
      <c r="V9" s="10"/>
      <c r="X9" s="12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</row>
    <row r="10" spans="1:105" ht="6" customHeight="1" x14ac:dyDescent="0.2">
      <c r="A10" s="12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X10" s="12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</row>
    <row r="11" spans="1:105" ht="22.5" customHeight="1" x14ac:dyDescent="0.2">
      <c r="A11" s="12"/>
      <c r="B11" s="11"/>
      <c r="C11" s="188" t="str">
        <f>CONCATENATE(te!A110," ",hi!D77," ",te!A113)</f>
        <v>Indici Canton Vaud (1. trimestre 2010 = 100)</v>
      </c>
      <c r="D11" s="188"/>
      <c r="E11" s="188"/>
      <c r="F11" s="188"/>
      <c r="G11" s="188"/>
      <c r="H11" s="188"/>
      <c r="I11" s="188"/>
      <c r="J11" s="188"/>
      <c r="K11" s="188"/>
      <c r="L11" s="66"/>
      <c r="M11" s="188" t="str">
        <f>CONCATENATE(te!A77," ",hi!D77)</f>
        <v>Rendimento totale Canton Vaud</v>
      </c>
      <c r="N11" s="188"/>
      <c r="O11" s="188"/>
      <c r="P11" s="188"/>
      <c r="Q11" s="188"/>
      <c r="R11" s="188"/>
      <c r="S11" s="188"/>
      <c r="T11" s="188"/>
      <c r="U11" s="188"/>
      <c r="V11" s="10"/>
      <c r="X11" s="12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</row>
    <row r="12" spans="1:105" ht="8.1" customHeight="1" x14ac:dyDescent="0.2">
      <c r="A12" s="12"/>
      <c r="B12" s="11"/>
      <c r="C12" s="87"/>
      <c r="D12" s="87"/>
      <c r="E12" s="87"/>
      <c r="F12" s="87"/>
      <c r="G12" s="87"/>
      <c r="H12" s="87"/>
      <c r="I12" s="87"/>
      <c r="J12" s="87"/>
      <c r="K12" s="87"/>
      <c r="L12" s="66"/>
      <c r="M12" s="87"/>
      <c r="N12" s="87"/>
      <c r="O12" s="87"/>
      <c r="P12" s="87"/>
      <c r="Q12" s="87"/>
      <c r="R12" s="87"/>
      <c r="S12" s="87"/>
      <c r="T12" s="87"/>
      <c r="U12" s="87"/>
      <c r="V12" s="10"/>
      <c r="X12" s="12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</row>
    <row r="13" spans="1:105" ht="17.100000000000001" customHeight="1" x14ac:dyDescent="0.2">
      <c r="A13" s="12"/>
      <c r="B13" s="11"/>
      <c r="C13" s="189" t="str">
        <f>VLOOKUP(hi!C33,hi!A34:B38,2,FALSE)</f>
        <v>Immobili ad uso misto</v>
      </c>
      <c r="D13" s="189"/>
      <c r="E13" s="189"/>
      <c r="F13" s="189"/>
      <c r="G13" s="189"/>
      <c r="H13" s="189"/>
      <c r="I13" s="189"/>
      <c r="J13" s="189"/>
      <c r="K13" s="189"/>
      <c r="L13" s="66"/>
      <c r="M13" s="189" t="str">
        <f>C13</f>
        <v>Immobili ad uso misto</v>
      </c>
      <c r="N13" s="189"/>
      <c r="O13" s="189"/>
      <c r="P13" s="189"/>
      <c r="Q13" s="189"/>
      <c r="R13" s="189"/>
      <c r="S13" s="189"/>
      <c r="T13" s="189"/>
      <c r="U13" s="189"/>
      <c r="V13" s="10"/>
      <c r="X13" s="12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</row>
    <row r="14" spans="1:105" ht="17.100000000000001" customHeight="1" x14ac:dyDescent="0.2">
      <c r="A14" s="12"/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X14" s="12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</row>
    <row r="15" spans="1:105" ht="15.95" customHeight="1" x14ac:dyDescent="0.2">
      <c r="A15" s="12"/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X15" s="12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</row>
    <row r="16" spans="1:105" ht="15" x14ac:dyDescent="0.2">
      <c r="A16" s="12"/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X16" s="12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</row>
    <row r="17" spans="1:105" ht="15" customHeight="1" x14ac:dyDescent="0.2">
      <c r="A17" s="12"/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X17" s="12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</row>
    <row r="18" spans="1:105" ht="15.75" customHeight="1" x14ac:dyDescent="0.2">
      <c r="A18" s="12"/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X18" s="12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</row>
    <row r="19" spans="1:105" ht="15" x14ac:dyDescent="0.2">
      <c r="A19" s="12"/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X19" s="12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</row>
    <row r="20" spans="1:105" ht="15" x14ac:dyDescent="0.2">
      <c r="A20" s="12"/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X20" s="12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</row>
    <row r="21" spans="1:105" ht="15" x14ac:dyDescent="0.2">
      <c r="A21" s="12"/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X21" s="12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</row>
    <row r="22" spans="1:105" ht="15" x14ac:dyDescent="0.2">
      <c r="A22" s="12"/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X22" s="12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</row>
    <row r="23" spans="1:105" ht="15" x14ac:dyDescent="0.2">
      <c r="A23" s="12"/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X23" s="12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</row>
    <row r="24" spans="1:105" ht="15" x14ac:dyDescent="0.2">
      <c r="A24" s="12"/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X24" s="12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</row>
    <row r="25" spans="1:105" ht="15" x14ac:dyDescent="0.2">
      <c r="A25" s="12"/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X25" s="12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</row>
    <row r="26" spans="1:105" ht="15" x14ac:dyDescent="0.2">
      <c r="A26" s="12"/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X26" s="12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</row>
    <row r="27" spans="1:105" ht="15" x14ac:dyDescent="0.2">
      <c r="A27" s="12"/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X27" s="12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</row>
    <row r="28" spans="1:105" ht="15" x14ac:dyDescent="0.2">
      <c r="A28" s="12"/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X28" s="12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</row>
    <row r="29" spans="1:105" ht="15" x14ac:dyDescent="0.2">
      <c r="A29" s="12"/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X29" s="12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</row>
    <row r="30" spans="1:105" ht="15" x14ac:dyDescent="0.2">
      <c r="A30" s="12"/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X30" s="12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</row>
    <row r="31" spans="1:105" ht="15" x14ac:dyDescent="0.2">
      <c r="A31" s="12"/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X31" s="12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</row>
    <row r="32" spans="1:105" ht="15" x14ac:dyDescent="0.2">
      <c r="A32" s="12"/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X32" s="12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</row>
    <row r="33" spans="1:105" ht="15" x14ac:dyDescent="0.2">
      <c r="A33" s="12"/>
      <c r="B33" s="11"/>
      <c r="C33" s="190" t="str">
        <f>te!$A$11</f>
        <v>Fonte: indici di mercato per immobili di reddito Fahrländer Partner.</v>
      </c>
      <c r="D33" s="190"/>
      <c r="E33" s="190"/>
      <c r="F33" s="190"/>
      <c r="G33" s="190"/>
      <c r="H33" s="190"/>
      <c r="I33" s="9"/>
      <c r="J33" s="9"/>
      <c r="K33" s="9"/>
      <c r="L33" s="10"/>
      <c r="M33" s="149" t="str">
        <f>M41</f>
        <v>* I valori dell'anno in corso sono provvisori e si riferiscono ai trimestri finora disponibili. Stato dei dati: 31 marzo 2023.</v>
      </c>
      <c r="N33" s="149"/>
      <c r="O33" s="149"/>
      <c r="P33" s="149"/>
      <c r="Q33" s="149"/>
      <c r="R33" s="149"/>
      <c r="S33" s="10"/>
      <c r="T33" s="10"/>
      <c r="U33" s="10"/>
      <c r="V33" s="10"/>
      <c r="X33" s="12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</row>
    <row r="34" spans="1:105" ht="9.9499999999999993" customHeight="1" x14ac:dyDescent="0.2">
      <c r="A34" s="12"/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85" t="str">
        <f>M42</f>
        <v>Fonte: indici di mercato per immobili di reddito Fahrländer Partner.</v>
      </c>
      <c r="N34" s="185"/>
      <c r="O34" s="185"/>
      <c r="P34" s="185"/>
      <c r="Q34" s="185"/>
      <c r="R34" s="185"/>
      <c r="S34" s="185"/>
      <c r="T34" s="185"/>
      <c r="U34" s="185"/>
      <c r="V34" s="10"/>
      <c r="X34" s="12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</row>
    <row r="35" spans="1:105" ht="30" customHeight="1" x14ac:dyDescent="0.2">
      <c r="A35" s="12"/>
      <c r="B35" s="11"/>
      <c r="C35" s="9"/>
      <c r="D35" s="9"/>
      <c r="E35" s="9"/>
      <c r="F35" s="9"/>
      <c r="G35" s="9"/>
      <c r="H35" s="9"/>
      <c r="I35" s="9"/>
      <c r="J35" s="9"/>
      <c r="K35" s="9"/>
      <c r="L35" s="10"/>
      <c r="M35" s="185"/>
      <c r="N35" s="185"/>
      <c r="O35" s="185"/>
      <c r="P35" s="185"/>
      <c r="Q35" s="185"/>
      <c r="R35" s="185"/>
      <c r="S35" s="185"/>
      <c r="T35" s="185"/>
      <c r="U35" s="185"/>
      <c r="V35" s="10"/>
      <c r="X35" s="12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</row>
    <row r="36" spans="1:105" ht="15" x14ac:dyDescent="0.2">
      <c r="A36" s="12"/>
      <c r="B36" s="11"/>
      <c r="C36" s="10" t="str">
        <f>te!A56</f>
        <v>Tassi di variazione</v>
      </c>
      <c r="D36" s="9"/>
      <c r="E36" s="9"/>
      <c r="F36" s="9"/>
      <c r="G36" s="9"/>
      <c r="H36" s="9"/>
      <c r="I36" s="9"/>
      <c r="J36" s="9"/>
      <c r="K36" s="9"/>
      <c r="L36" s="10"/>
      <c r="M36" s="10" t="str">
        <f>te!A78</f>
        <v>Rendimenti</v>
      </c>
      <c r="N36" s="10"/>
      <c r="O36" s="10"/>
      <c r="P36" s="10"/>
      <c r="Q36" s="10"/>
      <c r="R36" s="10"/>
      <c r="S36" s="10"/>
      <c r="T36" s="10"/>
      <c r="U36" s="10"/>
      <c r="V36" s="10"/>
      <c r="X36" s="12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</row>
    <row r="37" spans="1:105" ht="8.1" customHeight="1" x14ac:dyDescent="0.2">
      <c r="A37" s="12"/>
      <c r="B37" s="67"/>
      <c r="C37" s="88"/>
      <c r="D37" s="11"/>
      <c r="E37" s="197"/>
      <c r="F37" s="197"/>
      <c r="G37" s="197"/>
      <c r="H37" s="197"/>
      <c r="I37" s="197"/>
      <c r="J37" s="90"/>
      <c r="K37" s="90"/>
      <c r="L37" s="18"/>
      <c r="M37" s="18"/>
      <c r="N37" s="9"/>
      <c r="O37" s="197"/>
      <c r="P37" s="198"/>
      <c r="Q37" s="198"/>
      <c r="R37" s="198"/>
      <c r="S37" s="198"/>
      <c r="T37" s="79"/>
      <c r="U37" s="79"/>
      <c r="V37" s="9"/>
      <c r="X37" s="12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</row>
    <row r="38" spans="1:105" ht="15" customHeight="1" x14ac:dyDescent="0.2">
      <c r="A38" s="12"/>
      <c r="B38" s="67"/>
      <c r="C38" s="93"/>
      <c r="D38" s="94"/>
      <c r="E38" s="95" t="str">
        <f>E58</f>
        <v>Reddito netto</v>
      </c>
      <c r="F38" s="95"/>
      <c r="G38" s="95" t="str">
        <f>G58</f>
        <v>Valore di mercato</v>
      </c>
      <c r="H38" s="105"/>
      <c r="I38" s="95"/>
      <c r="J38" s="95"/>
      <c r="K38" s="95"/>
      <c r="L38" s="18"/>
      <c r="M38" s="18"/>
      <c r="N38" s="9"/>
      <c r="O38" s="90"/>
      <c r="P38" s="79"/>
      <c r="Q38" s="90" t="str">
        <f>P58</f>
        <v>da cash-flow</v>
      </c>
      <c r="R38" s="79"/>
      <c r="S38" s="90" t="str">
        <f>R58</f>
        <v>da variazione di valore</v>
      </c>
      <c r="T38" s="79"/>
      <c r="U38" s="90" t="str">
        <f>T58</f>
        <v>Rendimento totale</v>
      </c>
      <c r="V38" s="9"/>
      <c r="X38" s="12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</row>
    <row r="39" spans="1:105" ht="15" customHeight="1" x14ac:dyDescent="0.2">
      <c r="A39" s="12"/>
      <c r="B39" s="67"/>
      <c r="C39" s="181" t="str">
        <f>C113</f>
        <v>2022:4 - 2023:1</v>
      </c>
      <c r="D39" s="181"/>
      <c r="E39" s="96">
        <f>E113</f>
        <v>-1.4953953382719321E-2</v>
      </c>
      <c r="F39" s="136"/>
      <c r="G39" s="96">
        <f>G113</f>
        <v>-6.8222887451467651E-2</v>
      </c>
      <c r="H39" s="136"/>
      <c r="I39" s="96"/>
      <c r="J39" s="96"/>
      <c r="K39" s="96"/>
      <c r="L39" s="18"/>
      <c r="M39" s="194">
        <f>K81</f>
        <v>2022</v>
      </c>
      <c r="N39" s="181"/>
      <c r="O39" s="96"/>
      <c r="P39" s="97"/>
      <c r="Q39" s="96">
        <f>Q81</f>
        <v>3.7771310207519428E-2</v>
      </c>
      <c r="R39" s="97"/>
      <c r="S39" s="96">
        <f>S81</f>
        <v>7.2343644489702638E-2</v>
      </c>
      <c r="T39" s="96"/>
      <c r="U39" s="96">
        <f>U81</f>
        <v>0.11011495469722207</v>
      </c>
      <c r="V39" s="9"/>
      <c r="X39" s="12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</row>
    <row r="40" spans="1:105" ht="15" customHeight="1" x14ac:dyDescent="0.2">
      <c r="A40" s="12"/>
      <c r="B40" s="67"/>
      <c r="C40" s="181" t="str">
        <f>C114</f>
        <v>2022:1 - 2023:1</v>
      </c>
      <c r="D40" s="181"/>
      <c r="E40" s="96">
        <f>E114</f>
        <v>-6.1942556004298543E-3</v>
      </c>
      <c r="F40" s="136"/>
      <c r="G40" s="96">
        <f>G114</f>
        <v>-9.2790169910605291E-2</v>
      </c>
      <c r="H40" s="136"/>
      <c r="I40" s="96"/>
      <c r="J40" s="96"/>
      <c r="K40" s="96"/>
      <c r="L40" s="18"/>
      <c r="M40" s="181" t="str">
        <f>K82</f>
        <v>2023*</v>
      </c>
      <c r="N40" s="181"/>
      <c r="O40" s="96"/>
      <c r="P40" s="97"/>
      <c r="Q40" s="96">
        <f>Q82</f>
        <v>3.4381013921427034E-2</v>
      </c>
      <c r="R40" s="97"/>
      <c r="S40" s="96">
        <f>S82</f>
        <v>-0.10098229464840927</v>
      </c>
      <c r="T40" s="96"/>
      <c r="U40" s="96">
        <f>U82</f>
        <v>-6.6601280726982237E-2</v>
      </c>
      <c r="V40" s="9"/>
      <c r="X40" s="12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</row>
    <row r="41" spans="1:105" ht="15" customHeight="1" x14ac:dyDescent="0.2">
      <c r="A41" s="12"/>
      <c r="B41" s="67"/>
      <c r="C41" s="190" t="str">
        <f>C116</f>
        <v>Fonte: indici di mercato per immobili di reddito Fahrländer Partner.</v>
      </c>
      <c r="D41" s="190"/>
      <c r="E41" s="190"/>
      <c r="F41" s="190"/>
      <c r="G41" s="190"/>
      <c r="H41" s="190"/>
      <c r="I41" s="190"/>
      <c r="J41" s="190"/>
      <c r="K41" s="190"/>
      <c r="L41" s="18"/>
      <c r="M41" s="190" t="str">
        <f>IF(hi!$G$6=4,te!A11,te!A79)</f>
        <v>* I valori dell'anno in corso sono provvisori e si riferiscono ai trimestri finora disponibili. Stato dei dati: 31 marzo 2023.</v>
      </c>
      <c r="N41" s="190"/>
      <c r="O41" s="190"/>
      <c r="P41" s="190"/>
      <c r="Q41" s="190"/>
      <c r="R41" s="190"/>
      <c r="S41" s="190"/>
      <c r="T41" s="190"/>
      <c r="U41" s="190"/>
      <c r="V41" s="9"/>
      <c r="X41" s="12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</row>
    <row r="42" spans="1:105" ht="4.5" customHeight="1" x14ac:dyDescent="0.2">
      <c r="A42" s="12"/>
      <c r="B42" s="67"/>
      <c r="C42" s="70"/>
      <c r="D42" s="70"/>
      <c r="E42" s="71"/>
      <c r="F42" s="69"/>
      <c r="G42" s="71"/>
      <c r="H42" s="69"/>
      <c r="I42" s="71"/>
      <c r="J42" s="71"/>
      <c r="K42" s="71"/>
      <c r="L42" s="18"/>
      <c r="M42" s="185" t="str">
        <f>IF(hi!$G$6=4,"",te!A11)</f>
        <v>Fonte: indici di mercato per immobili di reddito Fahrländer Partner.</v>
      </c>
      <c r="N42" s="185"/>
      <c r="O42" s="185"/>
      <c r="P42" s="185"/>
      <c r="Q42" s="185"/>
      <c r="R42" s="185"/>
      <c r="S42" s="185"/>
      <c r="T42" s="185"/>
      <c r="U42" s="185"/>
      <c r="V42" s="9"/>
      <c r="X42" s="12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</row>
    <row r="43" spans="1:105" ht="9.9499999999999993" customHeight="1" x14ac:dyDescent="0.2">
      <c r="A43" s="12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185"/>
      <c r="N43" s="185"/>
      <c r="O43" s="185"/>
      <c r="P43" s="185"/>
      <c r="Q43" s="185"/>
      <c r="R43" s="185"/>
      <c r="S43" s="185"/>
      <c r="T43" s="185"/>
      <c r="U43" s="185"/>
      <c r="V43" s="62"/>
      <c r="X43" s="12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</row>
    <row r="44" spans="1:105" ht="46.5" customHeight="1" x14ac:dyDescent="0.2">
      <c r="A44" s="12"/>
      <c r="B44" s="65"/>
      <c r="C44" s="186"/>
      <c r="D44" s="186"/>
      <c r="E44" s="186"/>
      <c r="F44" s="186"/>
      <c r="G44" s="186"/>
      <c r="H44" s="186"/>
      <c r="I44" s="186"/>
      <c r="J44" s="186"/>
      <c r="K44" s="186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X44" s="12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</row>
    <row r="45" spans="1:105" s="38" customFormat="1" ht="4.5" customHeight="1" x14ac:dyDescent="0.2">
      <c r="A45" s="36"/>
      <c r="B45" s="37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65"/>
      <c r="W45" s="12"/>
      <c r="X45" s="12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</row>
    <row r="46" spans="1:105" ht="9.9499999999999993" customHeight="1" x14ac:dyDescent="0.2">
      <c r="A46" s="12"/>
      <c r="B46" s="65"/>
      <c r="C46" s="172" t="s">
        <v>10</v>
      </c>
      <c r="D46" s="172"/>
      <c r="E46" s="172"/>
      <c r="F46" s="172" t="str">
        <f>te!A12</f>
        <v>Indici di mercato per immobili di reddito</v>
      </c>
      <c r="G46" s="172"/>
      <c r="H46" s="172"/>
      <c r="I46" s="118"/>
      <c r="J46" s="118"/>
      <c r="K46" s="118"/>
      <c r="L46" s="65"/>
      <c r="M46" s="65"/>
      <c r="N46" s="65"/>
      <c r="O46" s="65"/>
      <c r="P46" s="65"/>
      <c r="Q46" s="65"/>
      <c r="R46" s="65"/>
      <c r="S46" s="65"/>
      <c r="T46" s="187" t="str">
        <f>hi!$G$5</f>
        <v>1° trimestre 2023</v>
      </c>
      <c r="U46" s="187"/>
      <c r="V46" s="123"/>
      <c r="X46" s="12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</row>
    <row r="47" spans="1:105" ht="9.9499999999999993" customHeight="1" x14ac:dyDescent="0.2">
      <c r="A47" s="12"/>
      <c r="B47" s="65"/>
      <c r="C47" s="172" t="s">
        <v>0</v>
      </c>
      <c r="D47" s="172"/>
      <c r="E47" s="172"/>
      <c r="F47" s="118"/>
      <c r="G47" s="118"/>
      <c r="H47" s="118"/>
      <c r="I47" s="118"/>
      <c r="J47" s="118"/>
      <c r="K47" s="118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X47" s="12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</row>
    <row r="48" spans="1:105" ht="8.1" customHeight="1" x14ac:dyDescent="0.2">
      <c r="A48" s="12"/>
      <c r="B48" s="65"/>
      <c r="C48" s="118"/>
      <c r="D48" s="118"/>
      <c r="E48" s="118"/>
      <c r="F48" s="118"/>
      <c r="G48" s="118"/>
      <c r="H48" s="118"/>
      <c r="I48" s="118"/>
      <c r="J48" s="118"/>
      <c r="K48" s="118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X48" s="12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</row>
    <row r="49" spans="1:104" ht="10.5" customHeight="1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X49" s="12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</row>
    <row r="50" spans="1:104" s="4" customFormat="1" ht="5.45" customHeight="1" x14ac:dyDescent="0.25">
      <c r="A50" s="64"/>
      <c r="B50" s="72"/>
      <c r="C50" s="73"/>
      <c r="D50" s="76"/>
      <c r="E50" s="76"/>
      <c r="F50" s="76"/>
      <c r="G50" s="76"/>
      <c r="H50" s="76"/>
      <c r="I50" s="73"/>
      <c r="J50" s="73"/>
      <c r="K50" s="73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64"/>
      <c r="X50" s="12"/>
      <c r="Y50" s="9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</row>
    <row r="51" spans="1:104" s="3" customFormat="1" ht="5.45" customHeight="1" x14ac:dyDescent="0.2">
      <c r="A51" s="63"/>
      <c r="B51" s="72"/>
      <c r="C51" s="75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63"/>
      <c r="X51" s="12"/>
      <c r="Y51" s="9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</row>
    <row r="52" spans="1:104" ht="3" customHeight="1" x14ac:dyDescent="0.2">
      <c r="A52" s="12"/>
      <c r="B52" s="65"/>
      <c r="C52" s="65"/>
      <c r="D52" s="76" t="str">
        <f>E52</f>
        <v>Reddito netto</v>
      </c>
      <c r="E52" s="76" t="str">
        <f>VLOOKUP(hi!$C$33,hi!$A$34:$O$38,hi!$L$39,FALSE)</f>
        <v>Reddito netto</v>
      </c>
      <c r="F52" s="76" t="str">
        <f>G52</f>
        <v>Valore di mercato</v>
      </c>
      <c r="G52" s="76" t="str">
        <f>VLOOKUP(hi!$C$33,hi!$A$34:$O$38,hi!$M$39,FALSE)</f>
        <v>Valore di mercato</v>
      </c>
      <c r="H52" s="76">
        <f>I52</f>
        <v>0</v>
      </c>
      <c r="I52" s="76"/>
      <c r="J52" s="76"/>
      <c r="K52" s="72"/>
      <c r="L52" s="72"/>
      <c r="M52" s="72"/>
      <c r="N52" s="65"/>
      <c r="O52" s="65"/>
      <c r="P52" s="65"/>
      <c r="Q52" s="65"/>
      <c r="R52" s="65"/>
      <c r="S52" s="65"/>
      <c r="T52" s="65"/>
      <c r="U52" s="65"/>
      <c r="V52" s="65"/>
      <c r="X52" s="12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</row>
    <row r="53" spans="1:104" ht="3" customHeight="1" x14ac:dyDescent="0.2">
      <c r="A53" s="12"/>
      <c r="B53" s="65"/>
      <c r="C53" s="98"/>
      <c r="D53" s="155" t="str">
        <f>E53&amp;"_gg"</f>
        <v>gem_nemiet_gg</v>
      </c>
      <c r="E53" s="98" t="str">
        <f>VLOOKUP(hi!$C$33,hi!$A$34:$K$38,hi!$H$39,FALSE)</f>
        <v>gem_nemiet</v>
      </c>
      <c r="F53" s="98" t="str">
        <f>G53&amp;"_gg"</f>
        <v>gem_mw_gg</v>
      </c>
      <c r="G53" s="98" t="str">
        <f>VLOOKUP(hi!$C$33,hi!$A$34:$K$38,hi!$I$39,FALSE)</f>
        <v>gem_mw</v>
      </c>
      <c r="H53" s="98" t="str">
        <f>I53&amp;"_gg"</f>
        <v>_gg</v>
      </c>
      <c r="I53" s="98"/>
      <c r="J53" s="76"/>
      <c r="K53" s="99"/>
      <c r="L53" s="99"/>
      <c r="M53" s="99"/>
      <c r="N53" s="99"/>
      <c r="O53" s="98"/>
      <c r="P53" s="98"/>
      <c r="Q53" s="98" t="str">
        <f>hi!H37</f>
        <v>gem_nemiet_CFR</v>
      </c>
      <c r="R53" s="98"/>
      <c r="S53" s="98" t="str">
        <f>hi!H38</f>
        <v>gem_mw_WAR</v>
      </c>
      <c r="T53" s="98"/>
      <c r="U53" s="98"/>
      <c r="V53" s="65"/>
      <c r="X53" s="12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</row>
    <row r="54" spans="1:104" ht="22.5" customHeight="1" x14ac:dyDescent="0.2">
      <c r="A54" s="12"/>
      <c r="B54" s="11"/>
      <c r="C54" s="66" t="str">
        <f>CONCATENATE(te!A110," ",hi!D77," ",te!A113)</f>
        <v>Indici Canton Vaud (1. trimestre 2010 = 100)</v>
      </c>
      <c r="D54" s="66"/>
      <c r="E54" s="66"/>
      <c r="F54" s="66"/>
      <c r="G54" s="66"/>
      <c r="H54" s="66"/>
      <c r="I54" s="66"/>
      <c r="J54" s="9"/>
      <c r="K54" s="66" t="str">
        <f>CONCATENATE(te!A78," "&amp;te!A57&amp;" ",te!A110," ",hi!D77," ",te!A112)</f>
        <v>Rendimenti e  Indici Canton Vaud media annuale 2000 = 100)</v>
      </c>
      <c r="L54" s="66"/>
      <c r="M54" s="66"/>
      <c r="N54" s="66"/>
      <c r="O54" s="66"/>
      <c r="P54" s="66"/>
      <c r="Q54" s="66"/>
      <c r="R54" s="66"/>
      <c r="S54" s="66"/>
      <c r="T54" s="9"/>
      <c r="U54" s="9"/>
      <c r="V54" s="10"/>
      <c r="X54" s="12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</row>
    <row r="55" spans="1:104" ht="15" customHeight="1" x14ac:dyDescent="0.2">
      <c r="A55" s="12"/>
      <c r="B55" s="11"/>
      <c r="C55" s="82" t="str">
        <f>VLOOKUP(hi!C33,hi!A34:B38,2,FALSE)</f>
        <v>Immobili ad uso misto</v>
      </c>
      <c r="D55" s="82"/>
      <c r="E55" s="82"/>
      <c r="F55" s="82"/>
      <c r="G55" s="82"/>
      <c r="H55" s="82"/>
      <c r="I55" s="82"/>
      <c r="J55" s="9"/>
      <c r="K55" s="82" t="str">
        <f>C55</f>
        <v>Immobili ad uso misto</v>
      </c>
      <c r="L55" s="82"/>
      <c r="M55" s="82"/>
      <c r="N55" s="82"/>
      <c r="O55" s="82"/>
      <c r="P55" s="82"/>
      <c r="Q55" s="82"/>
      <c r="R55" s="82"/>
      <c r="S55" s="82"/>
      <c r="T55" s="9"/>
      <c r="U55" s="9"/>
      <c r="V55" s="10"/>
      <c r="X55" s="12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</row>
    <row r="56" spans="1:104" ht="15" customHeight="1" x14ac:dyDescent="0.2">
      <c r="A56" s="12"/>
      <c r="B56" s="11"/>
      <c r="C56" s="145" t="str">
        <f>te!$A$106</f>
        <v>grigio/corsivo: serie senza filtro</v>
      </c>
      <c r="D56" s="145"/>
      <c r="E56" s="145"/>
      <c r="F56" s="145"/>
      <c r="G56" s="145"/>
      <c r="H56" s="145"/>
      <c r="I56" s="145"/>
      <c r="J56" s="126"/>
      <c r="K56" s="126"/>
      <c r="L56" s="126"/>
      <c r="M56" s="126"/>
      <c r="N56" s="126"/>
      <c r="O56" s="126"/>
      <c r="P56" s="126"/>
      <c r="Q56" s="126"/>
      <c r="R56" s="126"/>
      <c r="S56" s="9"/>
      <c r="T56" s="9"/>
      <c r="U56" s="9"/>
      <c r="V56" s="10"/>
      <c r="X56" s="12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</row>
    <row r="57" spans="1:104" s="83" customFormat="1" ht="8.1" customHeight="1" x14ac:dyDescent="0.2">
      <c r="A57" s="78"/>
      <c r="B57" s="79"/>
      <c r="D57" s="80"/>
      <c r="E57" s="82"/>
      <c r="F57" s="82"/>
      <c r="G57" s="82"/>
      <c r="H57" s="82"/>
      <c r="I57" s="82"/>
      <c r="J57" s="80"/>
      <c r="K57" s="82"/>
      <c r="L57" s="82"/>
      <c r="M57" s="82"/>
      <c r="N57" s="82"/>
      <c r="O57" s="82"/>
      <c r="P57" s="82"/>
      <c r="Q57" s="168" t="str">
        <f>te!$A$75</f>
        <v>Rendimento da cash-flow</v>
      </c>
      <c r="R57" s="168"/>
      <c r="S57" s="168" t="str">
        <f>te!$A$76</f>
        <v>Rendimento da variazione di valore</v>
      </c>
      <c r="T57" s="79"/>
      <c r="U57" s="79"/>
      <c r="V57" s="79"/>
      <c r="W57" s="78"/>
      <c r="X57" s="12"/>
      <c r="Y57" s="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</row>
    <row r="58" spans="1:104" s="83" customFormat="1" ht="15" customHeight="1" x14ac:dyDescent="0.2">
      <c r="A58" s="78"/>
      <c r="B58" s="84"/>
      <c r="C58" s="82"/>
      <c r="E58" s="199" t="str">
        <f>VLOOKUP(hi!$C$33,hi!$A$34:$S$38,hi!$P$39,FALSE)</f>
        <v>Reddito netto</v>
      </c>
      <c r="F58" s="199"/>
      <c r="G58" s="199" t="str">
        <f>VLOOKUP(hi!$C$33,hi!$A$34:$S$38,hi!$Q$39,FALSE)</f>
        <v>Valore di mercato</v>
      </c>
      <c r="H58" s="199"/>
      <c r="I58" s="82"/>
      <c r="J58" s="80"/>
      <c r="K58" s="79"/>
      <c r="L58" s="182" t="str">
        <f>E58</f>
        <v>Reddito netto</v>
      </c>
      <c r="M58" s="182"/>
      <c r="N58" s="182" t="str">
        <f>G58</f>
        <v>Valore di mercato</v>
      </c>
      <c r="O58" s="182"/>
      <c r="P58" s="182" t="str">
        <f>te!A83</f>
        <v>da cash-flow</v>
      </c>
      <c r="Q58" s="182"/>
      <c r="R58" s="182" t="str">
        <f>te!A84</f>
        <v>da variazione di valore</v>
      </c>
      <c r="S58" s="182"/>
      <c r="T58" s="182" t="str">
        <f>te!A77</f>
        <v>Rendimento totale</v>
      </c>
      <c r="U58" s="182"/>
      <c r="V58" s="79"/>
      <c r="W58" s="78"/>
      <c r="X58" s="12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  <c r="BO58" s="79"/>
      <c r="BP58" s="79"/>
      <c r="BQ58" s="79"/>
      <c r="BR58" s="79"/>
      <c r="BS58" s="79"/>
      <c r="BT58" s="79"/>
      <c r="BU58" s="79"/>
      <c r="BV58" s="79"/>
      <c r="BW58" s="79"/>
      <c r="BX58" s="79"/>
      <c r="BY58" s="79"/>
      <c r="BZ58" s="79"/>
      <c r="CA58" s="79"/>
      <c r="CB58" s="79"/>
      <c r="CC58" s="79"/>
      <c r="CD58" s="79"/>
      <c r="CE58" s="79"/>
      <c r="CF58" s="79"/>
      <c r="CG58" s="79"/>
      <c r="CH58" s="79"/>
      <c r="CI58" s="79"/>
      <c r="CJ58" s="79"/>
      <c r="CK58" s="79"/>
      <c r="CL58" s="79"/>
      <c r="CM58" s="79"/>
      <c r="CN58" s="79"/>
      <c r="CO58" s="79"/>
      <c r="CP58" s="79"/>
      <c r="CQ58" s="79"/>
      <c r="CR58" s="79"/>
      <c r="CS58" s="79"/>
      <c r="CT58" s="79"/>
      <c r="CU58" s="79"/>
      <c r="CV58" s="79"/>
      <c r="CW58" s="79"/>
      <c r="CX58" s="79"/>
      <c r="CY58" s="79"/>
      <c r="CZ58" s="79"/>
    </row>
    <row r="59" spans="1:104" ht="15" customHeight="1" x14ac:dyDescent="0.2">
      <c r="A59" s="12"/>
      <c r="B59" s="65">
        <v>5</v>
      </c>
      <c r="C59" s="100" t="s">
        <v>17</v>
      </c>
      <c r="D59" s="102"/>
      <c r="E59" s="102">
        <f>VLOOKUP(CONCATENATE($D$53,"_Qu_",hi!$C$77),kt_dat_gg!$A$2:$AP$131,$B59,0)</f>
        <v>100</v>
      </c>
      <c r="F59" s="134">
        <f>VLOOKUP(CONCATENATE($E$53,"_Qu_",hi!$C$77),kt_dat!$A$2:$DM$390,$B59,0)</f>
        <v>100</v>
      </c>
      <c r="G59" s="102">
        <f>VLOOKUP(CONCATENATE($F$53,"_Qu_",hi!$C$77),kt_dat_gg!$A$2:$BJ$131,B59,0)</f>
        <v>100</v>
      </c>
      <c r="H59" s="134">
        <f>VLOOKUP(CONCATENATE($G$53,"_Qu_",hi!$C$77),kt_dat!$A$2:$DM$390,B59,0)</f>
        <v>100</v>
      </c>
      <c r="I59" s="134"/>
      <c r="J59" s="65">
        <v>5</v>
      </c>
      <c r="K59" s="100" t="s">
        <v>3859</v>
      </c>
      <c r="L59" s="102"/>
      <c r="M59" s="102">
        <f>VLOOKUP(CONCATENATE($E$53,"_Ja_",hi!$C$77),kt_dat!$A$2:$CK$390,J59,0)</f>
        <v>100</v>
      </c>
      <c r="N59" s="102"/>
      <c r="O59" s="102">
        <f>VLOOKUP(CONCATENATE($G$53,"_Ja_",hi!$C$77),kt_dat!$A$2:$DN$390,J59,0)</f>
        <v>100</v>
      </c>
      <c r="P59" s="102"/>
      <c r="Q59" s="96" t="str">
        <f>VLOOKUP(CONCATENATE(Q$53,"_Ja_",hi!$C$77),kt_dat!$A$2:$CK$390,J59,0)</f>
        <v>-</v>
      </c>
      <c r="R59" s="97"/>
      <c r="S59" s="96" t="str">
        <f>VLOOKUP(CONCATENATE(S$53,"_Ja_",hi!$C$77),kt_dat!$A$2:$CK$390,J59,0)</f>
        <v>-</v>
      </c>
      <c r="T59" s="97"/>
      <c r="U59" s="97" t="s">
        <v>3832</v>
      </c>
      <c r="V59" s="62"/>
      <c r="X59" s="12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</row>
    <row r="60" spans="1:104" ht="15" customHeight="1" x14ac:dyDescent="0.2">
      <c r="A60" s="12"/>
      <c r="B60" s="86">
        <f>+B59+1</f>
        <v>6</v>
      </c>
      <c r="C60" s="100" t="s">
        <v>18</v>
      </c>
      <c r="D60" s="102"/>
      <c r="E60" s="102">
        <f>VLOOKUP(CONCATENATE($D$53,"_Qu_",hi!$C$77),kt_dat_gg!$A$2:$AP$131,$B60,0)</f>
        <v>100.99657893457207</v>
      </c>
      <c r="F60" s="134">
        <f>VLOOKUP(CONCATENATE($E$53,"_Qu_",hi!$C$77),kt_dat!$A$2:$DM$390,$B60,0)</f>
        <v>101.67735606886315</v>
      </c>
      <c r="G60" s="102">
        <f>VLOOKUP(CONCATENATE($F$53,"_Qu_",hi!$C$77),kt_dat_gg!$A$2:$BJ$131,B60,0)</f>
        <v>100.98900405820864</v>
      </c>
      <c r="H60" s="134">
        <f>VLOOKUP(CONCATENATE($G$53,"_Qu_",hi!$C$77),kt_dat!$A$2:$DM$390,B60,0)</f>
        <v>101.67808663797425</v>
      </c>
      <c r="I60" s="134"/>
      <c r="J60" s="65">
        <f>J59+1</f>
        <v>6</v>
      </c>
      <c r="K60" s="100">
        <f t="shared" ref="K60:K67" si="0">+K59+1</f>
        <v>2001</v>
      </c>
      <c r="L60" s="102"/>
      <c r="M60" s="102">
        <f>VLOOKUP(CONCATENATE($E$53,"_Ja_",hi!$C$77),kt_dat!$A$2:$CK$390,J60,0)</f>
        <v>105.33745015589258</v>
      </c>
      <c r="N60" s="102"/>
      <c r="O60" s="102">
        <f>VLOOKUP(CONCATENATE($G$53,"_Ja_",hi!$C$77),kt_dat!$A$2:$DN$390,J60,0)</f>
        <v>110.53033367559316</v>
      </c>
      <c r="P60" s="102"/>
      <c r="Q60" s="96">
        <f>VLOOKUP(CONCATENATE(Q$53,"_Ja_",hi!$C$77),kt_dat!$A$2:$CK$390,J60,0)</f>
        <v>5.7772614477407044E-2</v>
      </c>
      <c r="R60" s="102"/>
      <c r="S60" s="96">
        <f>VLOOKUP(CONCATENATE(S$53,"_Ja_",hi!$C$77),kt_dat!$A$2:$CK$390,J60,0)</f>
        <v>0.10530333675593147</v>
      </c>
      <c r="T60" s="102"/>
      <c r="U60" s="135">
        <f>S60+Q60</f>
        <v>0.16307595123333851</v>
      </c>
      <c r="V60" s="62"/>
      <c r="X60" s="12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</row>
    <row r="61" spans="1:104" ht="15" customHeight="1" x14ac:dyDescent="0.2">
      <c r="A61" s="12"/>
      <c r="B61" s="86">
        <f t="shared" ref="B61:B111" si="1">+B60+1</f>
        <v>7</v>
      </c>
      <c r="C61" s="100" t="s">
        <v>19</v>
      </c>
      <c r="D61" s="102"/>
      <c r="E61" s="102">
        <f>VLOOKUP(CONCATENATE($D$53,"_Qu_",hi!$C$77),kt_dat_gg!$A$2:$AP$131,$B61,0)</f>
        <v>100.32593639176093</v>
      </c>
      <c r="F61" s="134">
        <f>VLOOKUP(CONCATENATE($E$53,"_Qu_",hi!$C$77),kt_dat!$A$2:$DM$390,$B61,0)</f>
        <v>101.31238073485302</v>
      </c>
      <c r="G61" s="102">
        <f>VLOOKUP(CONCATENATE($F$53,"_Qu_",hi!$C$77),kt_dat_gg!$A$2:$BJ$131,B61,0)</f>
        <v>100.30544919276764</v>
      </c>
      <c r="H61" s="134">
        <f>VLOOKUP(CONCATENATE($G$53,"_Qu_",hi!$C$77),kt_dat!$A$2:$DM$390,B61,0)</f>
        <v>101.28892553665163</v>
      </c>
      <c r="I61" s="134"/>
      <c r="J61" s="65">
        <f t="shared" ref="J61:J82" si="2">J60+1</f>
        <v>7</v>
      </c>
      <c r="K61" s="100">
        <f t="shared" si="0"/>
        <v>2002</v>
      </c>
      <c r="L61" s="102"/>
      <c r="M61" s="102">
        <f>VLOOKUP(CONCATENATE($E$53,"_Ja_",hi!$C$77),kt_dat!$A$2:$CK$390,J61,0)</f>
        <v>107.69337417016062</v>
      </c>
      <c r="N61" s="102"/>
      <c r="O61" s="102">
        <f>VLOOKUP(CONCATENATE($G$53,"_Ja_",hi!$C$77),kt_dat!$A$2:$DN$390,J61,0)</f>
        <v>111.26033162229351</v>
      </c>
      <c r="P61" s="102"/>
      <c r="Q61" s="96">
        <f>VLOOKUP(CONCATENATE(Q$53,"_Ja_",hi!$C$77),kt_dat!$A$2:$CK$390,J61,0)</f>
        <v>5.3520209015511286E-2</v>
      </c>
      <c r="R61" s="102"/>
      <c r="S61" s="96">
        <f>VLOOKUP(CONCATENATE(S$53,"_Ja_",hi!$C$77),kt_dat!$A$2:$CK$390,J61,0)</f>
        <v>6.604503238385951E-3</v>
      </c>
      <c r="T61" s="102"/>
      <c r="U61" s="135">
        <f t="shared" ref="U61:U78" si="3">S61+Q61</f>
        <v>6.0124712253897233E-2</v>
      </c>
      <c r="V61" s="62"/>
      <c r="X61" s="12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</row>
    <row r="62" spans="1:104" ht="15" customHeight="1" x14ac:dyDescent="0.2">
      <c r="A62" s="12"/>
      <c r="B62" s="86">
        <f t="shared" si="1"/>
        <v>8</v>
      </c>
      <c r="C62" s="100" t="s">
        <v>20</v>
      </c>
      <c r="D62" s="102"/>
      <c r="E62" s="102">
        <f>VLOOKUP(CONCATENATE($D$53,"_Qu_",hi!$C$77),kt_dat_gg!$A$2:$AP$131,$B62,0)</f>
        <v>99.643230480277495</v>
      </c>
      <c r="F62" s="134">
        <f>VLOOKUP(CONCATENATE($E$53,"_Qu_",hi!$C$77),kt_dat!$A$2:$DM$390,$B62,0)</f>
        <v>97.988072371566645</v>
      </c>
      <c r="G62" s="102">
        <f>VLOOKUP(CONCATENATE($F$53,"_Qu_",hi!$C$77),kt_dat_gg!$A$2:$BJ$131,B62,0)</f>
        <v>100.04357403083208</v>
      </c>
      <c r="H62" s="134">
        <f>VLOOKUP(CONCATENATE($G$53,"_Qu_",hi!$C$77),kt_dat!$A$2:$DM$390,B62,0)</f>
        <v>97.949335403677011</v>
      </c>
      <c r="I62" s="134"/>
      <c r="J62" s="65">
        <f t="shared" si="2"/>
        <v>8</v>
      </c>
      <c r="K62" s="100">
        <f t="shared" si="0"/>
        <v>2003</v>
      </c>
      <c r="L62" s="102"/>
      <c r="M62" s="102">
        <f>VLOOKUP(CONCATENATE($E$53,"_Ja_",hi!$C$77),kt_dat!$A$2:$CK$390,J62,0)</f>
        <v>109.26575781236707</v>
      </c>
      <c r="N62" s="102"/>
      <c r="O62" s="102">
        <f>VLOOKUP(CONCATENATE($G$53,"_Ja_",hi!$C$77),kt_dat!$A$2:$DN$390,J62,0)</f>
        <v>114.29120520213131</v>
      </c>
      <c r="P62" s="102"/>
      <c r="Q62" s="96">
        <f>VLOOKUP(CONCATENATE(Q$53,"_Ja_",hi!$C$77),kt_dat!$A$2:$CK$390,J62,0)</f>
        <v>5.3954334974121776E-2</v>
      </c>
      <c r="R62" s="102"/>
      <c r="S62" s="96">
        <f>VLOOKUP(CONCATENATE(S$53,"_Ja_",hi!$C$77),kt_dat!$A$2:$CK$390,J62,0)</f>
        <v>2.724127760221844E-2</v>
      </c>
      <c r="T62" s="102"/>
      <c r="U62" s="135">
        <f t="shared" si="3"/>
        <v>8.1195612576340212E-2</v>
      </c>
      <c r="V62" s="62"/>
      <c r="X62" s="12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</row>
    <row r="63" spans="1:104" ht="15" customHeight="1" x14ac:dyDescent="0.2">
      <c r="A63" s="12"/>
      <c r="B63" s="86">
        <f t="shared" si="1"/>
        <v>9</v>
      </c>
      <c r="C63" s="100" t="s">
        <v>23</v>
      </c>
      <c r="D63" s="102"/>
      <c r="E63" s="102">
        <f>VLOOKUP(CONCATENATE($D$53,"_Qu_",hi!$C$77),kt_dat_gg!$A$2:$AP$131,$B63,0)</f>
        <v>98.986241793080197</v>
      </c>
      <c r="F63" s="134">
        <f>VLOOKUP(CONCATENATE($E$53,"_Qu_",hi!$C$77),kt_dat!$A$2:$DM$390,$B63,0)</f>
        <v>99.629238334412804</v>
      </c>
      <c r="G63" s="102">
        <f>VLOOKUP(CONCATENATE($F$53,"_Qu_",hi!$C$77),kt_dat_gg!$A$2:$BJ$131,B63,0)</f>
        <v>99.815373894015309</v>
      </c>
      <c r="H63" s="134">
        <f>VLOOKUP(CONCATENATE($G$53,"_Qu_",hi!$C$77),kt_dat!$A$2:$DM$390,B63,0)</f>
        <v>100.89246115216758</v>
      </c>
      <c r="I63" s="134"/>
      <c r="J63" s="65">
        <f t="shared" si="2"/>
        <v>9</v>
      </c>
      <c r="K63" s="100">
        <f t="shared" si="0"/>
        <v>2004</v>
      </c>
      <c r="L63" s="102"/>
      <c r="M63" s="102">
        <f>VLOOKUP(CONCATENATE($E$53,"_Ja_",hi!$C$77),kt_dat!$A$2:$CK$390,J63,0)</f>
        <v>112.51544629914692</v>
      </c>
      <c r="N63" s="102"/>
      <c r="O63" s="102">
        <f>VLOOKUP(CONCATENATE($G$53,"_Ja_",hi!$C$77),kt_dat!$A$2:$DN$390,J63,0)</f>
        <v>123.32595320159385</v>
      </c>
      <c r="P63" s="102"/>
      <c r="Q63" s="96">
        <f>VLOOKUP(CONCATENATE(Q$53,"_Ja_",hi!$C$77),kt_dat!$A$2:$CK$390,J63,0)</f>
        <v>5.4066605642576177E-2</v>
      </c>
      <c r="R63" s="102"/>
      <c r="S63" s="96">
        <f>VLOOKUP(CONCATENATE(S$53,"_Ja_",hi!$C$77),kt_dat!$A$2:$CK$390,J63,0)</f>
        <v>7.9050246985181483E-2</v>
      </c>
      <c r="T63" s="102"/>
      <c r="U63" s="135">
        <f t="shared" si="3"/>
        <v>0.13311685262775766</v>
      </c>
      <c r="V63" s="62"/>
      <c r="X63" s="12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</row>
    <row r="64" spans="1:104" ht="15" customHeight="1" x14ac:dyDescent="0.2">
      <c r="A64" s="12"/>
      <c r="B64" s="86">
        <f t="shared" si="1"/>
        <v>10</v>
      </c>
      <c r="C64" s="100" t="s">
        <v>152</v>
      </c>
      <c r="D64" s="102"/>
      <c r="E64" s="102">
        <f>VLOOKUP(CONCATENATE($D$53,"_Qu_",hi!$C$77),kt_dat_gg!$A$2:$AP$131,$B64,0)</f>
        <v>98.990256684155895</v>
      </c>
      <c r="F64" s="134">
        <f>VLOOKUP(CONCATENATE($E$53,"_Qu_",hi!$C$77),kt_dat!$A$2:$DM$390,$B64,0)</f>
        <v>99.341414673261156</v>
      </c>
      <c r="G64" s="102">
        <f>VLOOKUP(CONCATENATE($F$53,"_Qu_",hi!$C$77),kt_dat_gg!$A$2:$BJ$131,B64,0)</f>
        <v>100.25961020708911</v>
      </c>
      <c r="H64" s="134">
        <f>VLOOKUP(CONCATENATE($G$53,"_Qu_",hi!$C$77),kt_dat!$A$2:$DM$390,B64,0)</f>
        <v>100.60432512620136</v>
      </c>
      <c r="I64" s="134"/>
      <c r="J64" s="65">
        <f t="shared" si="2"/>
        <v>10</v>
      </c>
      <c r="K64" s="100">
        <f t="shared" si="0"/>
        <v>2005</v>
      </c>
      <c r="L64" s="102"/>
      <c r="M64" s="102">
        <f>VLOOKUP(CONCATENATE($E$53,"_Ja_",hi!$C$77),kt_dat!$A$2:$CK$390,J64,0)</f>
        <v>114.3130663451777</v>
      </c>
      <c r="N64" s="102"/>
      <c r="O64" s="102">
        <f>VLOOKUP(CONCATENATE($G$53,"_Ja_",hi!$C$77),kt_dat!$A$2:$DN$390,J64,0)</f>
        <v>139.14617473047991</v>
      </c>
      <c r="P64" s="102"/>
      <c r="Q64" s="96">
        <f>VLOOKUP(CONCATENATE(Q$53,"_Ja_",hi!$C$77),kt_dat!$A$2:$CK$390,J64,0)</f>
        <v>5.0955271412071595E-2</v>
      </c>
      <c r="R64" s="102"/>
      <c r="S64" s="96">
        <f>VLOOKUP(CONCATENATE(S$53,"_Ja_",hi!$C$77),kt_dat!$A$2:$CK$390,J64,0)</f>
        <v>0.12827974256988445</v>
      </c>
      <c r="T64" s="102"/>
      <c r="U64" s="135">
        <f t="shared" si="3"/>
        <v>0.17923501398195604</v>
      </c>
      <c r="V64" s="62"/>
      <c r="X64" s="12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</row>
    <row r="65" spans="1:104" ht="15" customHeight="1" x14ac:dyDescent="0.2">
      <c r="A65" s="12"/>
      <c r="B65" s="86">
        <f t="shared" si="1"/>
        <v>11</v>
      </c>
      <c r="C65" s="100" t="s">
        <v>390</v>
      </c>
      <c r="D65" s="102"/>
      <c r="E65" s="102">
        <f>VLOOKUP(CONCATENATE($D$53,"_Qu_",hi!$C$77),kt_dat_gg!$A$2:$AP$131,$B65,0)</f>
        <v>100.61196413536264</v>
      </c>
      <c r="F65" s="134">
        <f>VLOOKUP(CONCATENATE($E$53,"_Qu_",hi!$C$77),kt_dat!$A$2:$DM$390,$B65,0)</f>
        <v>98.000117044793726</v>
      </c>
      <c r="G65" s="102">
        <f>VLOOKUP(CONCATENATE($F$53,"_Qu_",hi!$C$77),kt_dat_gg!$A$2:$BJ$131,B65,0)</f>
        <v>101.91733348914489</v>
      </c>
      <c r="H65" s="134">
        <f>VLOOKUP(CONCATENATE($G$53,"_Qu_",hi!$C$77),kt_dat!$A$2:$DM$390,B65,0)</f>
        <v>99.282044342898374</v>
      </c>
      <c r="I65" s="134"/>
      <c r="J65" s="65">
        <f t="shared" si="2"/>
        <v>11</v>
      </c>
      <c r="K65" s="100">
        <f t="shared" si="0"/>
        <v>2006</v>
      </c>
      <c r="L65" s="102"/>
      <c r="M65" s="102">
        <f>VLOOKUP(CONCATENATE($E$53,"_Ja_",hi!$C$77),kt_dat!$A$2:$CK$390,J65,0)</f>
        <v>115.14729464180259</v>
      </c>
      <c r="N65" s="102"/>
      <c r="O65" s="102">
        <f>VLOOKUP(CONCATENATE($G$53,"_Ja_",hi!$C$77),kt_dat!$A$2:$DN$390,J65,0)</f>
        <v>142.04314671779861</v>
      </c>
      <c r="P65" s="102"/>
      <c r="Q65" s="96">
        <f>VLOOKUP(CONCATENATE(Q$53,"_Ja_",hi!$C$77),kt_dat!$A$2:$CK$390,J65,0)</f>
        <v>4.5513658810392155E-2</v>
      </c>
      <c r="R65" s="102"/>
      <c r="S65" s="96">
        <f>VLOOKUP(CONCATENATE(S$53,"_Ja_",hi!$C$77),kt_dat!$A$2:$CK$390,J65,0)</f>
        <v>2.0819630815795118E-2</v>
      </c>
      <c r="T65" s="102"/>
      <c r="U65" s="135">
        <f t="shared" si="3"/>
        <v>6.6333289626187272E-2</v>
      </c>
      <c r="V65" s="62"/>
      <c r="X65" s="12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</row>
    <row r="66" spans="1:104" ht="15" customHeight="1" x14ac:dyDescent="0.2">
      <c r="A66" s="12"/>
      <c r="B66" s="86">
        <f t="shared" si="1"/>
        <v>12</v>
      </c>
      <c r="C66" s="100" t="s">
        <v>391</v>
      </c>
      <c r="D66" s="102"/>
      <c r="E66" s="102">
        <f>VLOOKUP(CONCATENATE($D$53,"_Qu_",hi!$C$77),kt_dat_gg!$A$2:$AP$131,$B66,0)</f>
        <v>102.79113370590761</v>
      </c>
      <c r="F66" s="134">
        <f>VLOOKUP(CONCATENATE($E$53,"_Qu_",hi!$C$77),kt_dat!$A$2:$DM$390,$B66,0)</f>
        <v>104.49436068803301</v>
      </c>
      <c r="G66" s="102">
        <f>VLOOKUP(CONCATENATE($F$53,"_Qu_",hi!$C$77),kt_dat_gg!$A$2:$BJ$131,B66,0)</f>
        <v>106.78781333872884</v>
      </c>
      <c r="H66" s="134">
        <f>VLOOKUP(CONCATENATE($G$53,"_Qu_",hi!$C$77),kt_dat!$A$2:$DM$390,B66,0)</f>
        <v>105.86563099833496</v>
      </c>
      <c r="I66" s="134"/>
      <c r="J66" s="65">
        <f t="shared" si="2"/>
        <v>12</v>
      </c>
      <c r="K66" s="100">
        <f t="shared" si="0"/>
        <v>2007</v>
      </c>
      <c r="L66" s="102"/>
      <c r="M66" s="102">
        <f>VLOOKUP(CONCATENATE($E$53,"_Ja_",hi!$C$77),kt_dat!$A$2:$CK$390,J66,0)</f>
        <v>117.4706514296731</v>
      </c>
      <c r="N66" s="102"/>
      <c r="O66" s="102">
        <f>VLOOKUP(CONCATENATE($G$53,"_Ja_",hi!$C$77),kt_dat!$A$2:$DN$390,J66,0)</f>
        <v>144.92955028175922</v>
      </c>
      <c r="P66" s="102"/>
      <c r="Q66" s="96">
        <f>VLOOKUP(CONCATENATE(Q$53,"_Ja_",hi!$C$77),kt_dat!$A$2:$CK$390,J66,0)</f>
        <v>4.5445252925329215E-2</v>
      </c>
      <c r="R66" s="102"/>
      <c r="S66" s="96">
        <f>VLOOKUP(CONCATENATE(S$53,"_Ja_",hi!$C$77),kt_dat!$A$2:$CK$390,J66,0)</f>
        <v>2.0320611241421947E-2</v>
      </c>
      <c r="T66" s="102"/>
      <c r="U66" s="135">
        <f t="shared" si="3"/>
        <v>6.5765864166751162E-2</v>
      </c>
      <c r="V66" s="62"/>
      <c r="X66" s="12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</row>
    <row r="67" spans="1:104" ht="15" customHeight="1" x14ac:dyDescent="0.2">
      <c r="A67" s="12"/>
      <c r="B67" s="86">
        <f t="shared" si="1"/>
        <v>13</v>
      </c>
      <c r="C67" s="100" t="s">
        <v>393</v>
      </c>
      <c r="D67" s="102"/>
      <c r="E67" s="102">
        <f>VLOOKUP(CONCATENATE($D$53,"_Qu_",hi!$C$77),kt_dat_gg!$A$2:$AP$131,$B67,0)</f>
        <v>105.19252099445303</v>
      </c>
      <c r="F67" s="134">
        <f>VLOOKUP(CONCATENATE($E$53,"_Qu_",hi!$C$77),kt_dat!$A$2:$DM$390,$B67,0)</f>
        <v>105.8789233848961</v>
      </c>
      <c r="G67" s="102">
        <f>VLOOKUP(CONCATENATE($F$53,"_Qu_",hi!$C$77),kt_dat_gg!$A$2:$BJ$131,B67,0)</f>
        <v>111.84175360943925</v>
      </c>
      <c r="H67" s="134">
        <f>VLOOKUP(CONCATENATE($G$53,"_Qu_",hi!$C$77),kt_dat!$A$2:$DM$390,B67,0)</f>
        <v>115.21576467495321</v>
      </c>
      <c r="I67" s="134"/>
      <c r="J67" s="65">
        <f t="shared" si="2"/>
        <v>13</v>
      </c>
      <c r="K67" s="100">
        <f t="shared" si="0"/>
        <v>2008</v>
      </c>
      <c r="L67" s="102"/>
      <c r="M67" s="102">
        <f>VLOOKUP(CONCATENATE($E$53,"_Ja_",hi!$C$77),kt_dat!$A$2:$CK$390,J67,0)</f>
        <v>120.21482483094057</v>
      </c>
      <c r="N67" s="102"/>
      <c r="O67" s="102">
        <f>VLOOKUP(CONCATENATE($G$53,"_Ja_",hi!$C$77),kt_dat!$A$2:$DN$390,J67,0)</f>
        <v>148.33678740873938</v>
      </c>
      <c r="P67" s="102"/>
      <c r="Q67" s="96">
        <f>VLOOKUP(CONCATENATE(Q$53,"_Ja_",hi!$C$77),kt_dat!$A$2:$CK$390,J67,0)</f>
        <v>4.5572887381407787E-2</v>
      </c>
      <c r="R67" s="102"/>
      <c r="S67" s="96">
        <f>VLOOKUP(CONCATENATE(S$53,"_Ja_",hi!$C$77),kt_dat!$A$2:$CK$390,J67,0)</f>
        <v>2.3509609464433458E-2</v>
      </c>
      <c r="T67" s="102"/>
      <c r="U67" s="135">
        <f t="shared" si="3"/>
        <v>6.9082496845841251E-2</v>
      </c>
      <c r="V67" s="62"/>
      <c r="X67" s="12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</row>
    <row r="68" spans="1:104" ht="15" customHeight="1" x14ac:dyDescent="0.2">
      <c r="A68" s="12"/>
      <c r="B68" s="86">
        <f t="shared" si="1"/>
        <v>14</v>
      </c>
      <c r="C68" s="100" t="s">
        <v>410</v>
      </c>
      <c r="D68" s="102"/>
      <c r="E68" s="102">
        <f>VLOOKUP(CONCATENATE($D$53,"_Qu_",hi!$C$77),kt_dat_gg!$A$2:$AP$131,$B68,0)</f>
        <v>105.86828060794723</v>
      </c>
      <c r="F68" s="134">
        <f>VLOOKUP(CONCATENATE($E$53,"_Qu_",hi!$C$77),kt_dat!$A$2:$DM$390,$B68,0)</f>
        <v>105.20427891042999</v>
      </c>
      <c r="G68" s="102">
        <f>VLOOKUP(CONCATENATE($F$53,"_Qu_",hi!$C$77),kt_dat_gg!$A$2:$BJ$131,B68,0)</f>
        <v>115.16815059534251</v>
      </c>
      <c r="H68" s="134">
        <f>VLOOKUP(CONCATENATE($G$53,"_Qu_",hi!$C$77),kt_dat!$A$2:$DM$390,B68,0)</f>
        <v>114.44386515502958</v>
      </c>
      <c r="I68" s="134"/>
      <c r="J68" s="65">
        <f t="shared" si="2"/>
        <v>14</v>
      </c>
      <c r="K68" s="100">
        <v>2009</v>
      </c>
      <c r="L68" s="102"/>
      <c r="M68" s="102">
        <f>VLOOKUP(CONCATENATE($E$53,"_Ja_",hi!$C$77),kt_dat!$A$2:$CK$390,J68,0)</f>
        <v>126.40899330056823</v>
      </c>
      <c r="N68" s="102"/>
      <c r="O68" s="102">
        <f>VLOOKUP(CONCATENATE($G$53,"_Ja_",hi!$C$77),kt_dat!$A$2:$DN$390,J68,0)</f>
        <v>153.8966208037414</v>
      </c>
      <c r="P68" s="102"/>
      <c r="Q68" s="96">
        <f>VLOOKUP(CONCATENATE(Q$53,"_Ja_",hi!$C$77),kt_dat!$A$2:$CK$390,J68,0)</f>
        <v>4.6805158267443761E-2</v>
      </c>
      <c r="R68" s="102"/>
      <c r="S68" s="96">
        <f>VLOOKUP(CONCATENATE(S$53,"_Ja_",hi!$C$77),kt_dat!$A$2:$CK$390,J68,0)</f>
        <v>3.7481150105280393E-2</v>
      </c>
      <c r="T68" s="102"/>
      <c r="U68" s="135">
        <f t="shared" si="3"/>
        <v>8.4286308372724161E-2</v>
      </c>
      <c r="V68" s="62"/>
      <c r="X68" s="12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</row>
    <row r="69" spans="1:104" ht="15" customHeight="1" x14ac:dyDescent="0.2">
      <c r="A69" s="12"/>
      <c r="B69" s="86">
        <f t="shared" si="1"/>
        <v>15</v>
      </c>
      <c r="C69" s="100" t="s">
        <v>417</v>
      </c>
      <c r="D69" s="102"/>
      <c r="E69" s="102">
        <f>VLOOKUP(CONCATENATE($D$53,"_Qu_",hi!$C$77),kt_dat_gg!$A$2:$AP$131,$B69,0)</f>
        <v>105.71782334400611</v>
      </c>
      <c r="F69" s="134">
        <f>VLOOKUP(CONCATENATE($E$53,"_Qu_",hi!$C$77),kt_dat!$A$2:$DM$390,$B69,0)</f>
        <v>106.52163952851559</v>
      </c>
      <c r="G69" s="102">
        <f>VLOOKUP(CONCATENATE($F$53,"_Qu_",hi!$C$77),kt_dat_gg!$A$2:$BJ$131,B69,0)</f>
        <v>114.97147815752869</v>
      </c>
      <c r="H69" s="134">
        <f>VLOOKUP(CONCATENATE($G$53,"_Qu_",hi!$C$77),kt_dat!$A$2:$DM$390,B69,0)</f>
        <v>115.84482195604471</v>
      </c>
      <c r="I69" s="134"/>
      <c r="J69" s="65">
        <f t="shared" si="2"/>
        <v>15</v>
      </c>
      <c r="K69" s="100">
        <v>2010</v>
      </c>
      <c r="L69" s="102"/>
      <c r="M69" s="102">
        <f>VLOOKUP(CONCATENATE($E$53,"_Ja_",hi!$C$77),kt_dat!$A$2:$CK$390,J69,0)</f>
        <v>128.35206094128165</v>
      </c>
      <c r="N69" s="102"/>
      <c r="O69" s="102">
        <f>VLOOKUP(CONCATENATE($G$53,"_Ja_",hi!$C$77),kt_dat!$A$2:$DN$390,J69,0)</f>
        <v>158.49645696419137</v>
      </c>
      <c r="P69" s="102"/>
      <c r="Q69" s="96">
        <f>VLOOKUP(CONCATENATE(Q$53,"_Ja_",hi!$C$77),kt_dat!$A$2:$CK$390,J69,0)</f>
        <v>4.5849560051501287E-2</v>
      </c>
      <c r="R69" s="102"/>
      <c r="S69" s="96">
        <f>VLOOKUP(CONCATENATE(S$53,"_Ja_",hi!$C$77),kt_dat!$A$2:$CK$390,J69,0)</f>
        <v>2.9889130355343817E-2</v>
      </c>
      <c r="T69" s="102"/>
      <c r="U69" s="135">
        <f t="shared" si="3"/>
        <v>7.5738690406845111E-2</v>
      </c>
      <c r="V69" s="62"/>
      <c r="X69" s="12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</row>
    <row r="70" spans="1:104" ht="15" customHeight="1" x14ac:dyDescent="0.2">
      <c r="A70" s="12"/>
      <c r="B70" s="86">
        <f t="shared" si="1"/>
        <v>16</v>
      </c>
      <c r="C70" s="100" t="s">
        <v>418</v>
      </c>
      <c r="D70" s="102"/>
      <c r="E70" s="102">
        <f>VLOOKUP(CONCATENATE($D$53,"_Qu_",hi!$C$77),kt_dat_gg!$A$2:$AP$131,$B70,0)</f>
        <v>106.09086796021433</v>
      </c>
      <c r="F70" s="134">
        <f>VLOOKUP(CONCATENATE($E$53,"_Qu_",hi!$C$77),kt_dat!$A$2:$DM$390,$B70,0)</f>
        <v>105.42755159307272</v>
      </c>
      <c r="G70" s="102">
        <f>VLOOKUP(CONCATENATE($F$53,"_Qu_",hi!$C$77),kt_dat_gg!$A$2:$BJ$131,B70,0)</f>
        <v>116.55799924080047</v>
      </c>
      <c r="H70" s="134">
        <f>VLOOKUP(CONCATENATE($G$53,"_Qu_",hi!$C$77),kt_dat!$A$2:$DM$390,B70,0)</f>
        <v>114.62574736151181</v>
      </c>
      <c r="I70" s="134"/>
      <c r="J70" s="65">
        <f t="shared" si="2"/>
        <v>16</v>
      </c>
      <c r="K70" s="100">
        <v>2011</v>
      </c>
      <c r="L70" s="102"/>
      <c r="M70" s="102">
        <f>VLOOKUP(CONCATENATE($E$53,"_Ja_",hi!$C$77),kt_dat!$A$2:$CK$390,J70,0)</f>
        <v>128.37330354970669</v>
      </c>
      <c r="N70" s="102"/>
      <c r="O70" s="102">
        <f>VLOOKUP(CONCATENATE($G$53,"_Ja_",hi!$C$77),kt_dat!$A$2:$DN$390,J70,0)</f>
        <v>160.60506285145448</v>
      </c>
      <c r="P70" s="102"/>
      <c r="Q70" s="96">
        <f>VLOOKUP(CONCATENATE(Q$53,"_Ja_",hi!$C$77),kt_dat!$A$2:$CK$390,J70,0)</f>
        <v>4.4517736746875786E-2</v>
      </c>
      <c r="R70" s="102"/>
      <c r="S70" s="96">
        <f>VLOOKUP(CONCATENATE(S$53,"_Ja_",hi!$C$77),kt_dat!$A$2:$CK$390,J70,0)</f>
        <v>1.3303804562265188E-2</v>
      </c>
      <c r="T70" s="102"/>
      <c r="U70" s="135">
        <f t="shared" si="3"/>
        <v>5.7821541309140974E-2</v>
      </c>
      <c r="V70" s="62"/>
      <c r="X70" s="12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</row>
    <row r="71" spans="1:104" ht="15" customHeight="1" x14ac:dyDescent="0.2">
      <c r="A71" s="12"/>
      <c r="B71" s="86">
        <f t="shared" si="1"/>
        <v>17</v>
      </c>
      <c r="C71" s="100" t="s">
        <v>419</v>
      </c>
      <c r="D71" s="102"/>
      <c r="E71" s="102">
        <f>VLOOKUP(CONCATENATE($D$53,"_Qu_",hi!$C$77),kt_dat_gg!$A$2:$AP$131,$B71,0)</f>
        <v>106.57507693621547</v>
      </c>
      <c r="F71" s="134">
        <f>VLOOKUP(CONCATENATE($E$53,"_Qu_",hi!$C$77),kt_dat!$A$2:$DM$390,$B71,0)</f>
        <v>106.32341275905466</v>
      </c>
      <c r="G71" s="102">
        <f>VLOOKUP(CONCATENATE($F$53,"_Qu_",hi!$C$77),kt_dat_gg!$A$2:$BJ$131,B71,0)</f>
        <v>118.2997460538748</v>
      </c>
      <c r="H71" s="134">
        <f>VLOOKUP(CONCATENATE($G$53,"_Qu_",hi!$C$77),kt_dat!$A$2:$DM$390,B71,0)</f>
        <v>119.20342840484487</v>
      </c>
      <c r="I71" s="134"/>
      <c r="J71" s="65">
        <f t="shared" si="2"/>
        <v>17</v>
      </c>
      <c r="K71" s="100">
        <v>2012</v>
      </c>
      <c r="L71" s="102"/>
      <c r="M71" s="102">
        <f>VLOOKUP(CONCATENATE($E$53,"_Ja_",hi!$C$77),kt_dat!$A$2:$CK$390,J71,0)</f>
        <v>135.06437420948836</v>
      </c>
      <c r="N71" s="102"/>
      <c r="O71" s="102">
        <f>VLOOKUP(CONCATENATE($G$53,"_Ja_",hi!$C$77),kt_dat!$A$2:$DN$390,J71,0)</f>
        <v>181.29474196752432</v>
      </c>
      <c r="P71" s="102"/>
      <c r="Q71" s="96">
        <f>VLOOKUP(CONCATENATE(Q$53,"_Ja_",hi!$C$77),kt_dat!$A$2:$CK$390,J71,0)</f>
        <v>4.61258850660477E-2</v>
      </c>
      <c r="R71" s="102"/>
      <c r="S71" s="96">
        <f>VLOOKUP(CONCATENATE(S$53,"_Ja_",hi!$C$77),kt_dat!$A$2:$CK$390,J71,0)</f>
        <v>0.12882333065182375</v>
      </c>
      <c r="T71" s="102"/>
      <c r="U71" s="135">
        <f t="shared" si="3"/>
        <v>0.17494921571787145</v>
      </c>
      <c r="V71" s="62"/>
      <c r="X71" s="12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</row>
    <row r="72" spans="1:104" ht="15" customHeight="1" x14ac:dyDescent="0.2">
      <c r="A72" s="12"/>
      <c r="B72" s="86">
        <f t="shared" si="1"/>
        <v>18</v>
      </c>
      <c r="C72" s="100" t="s">
        <v>420</v>
      </c>
      <c r="D72" s="102"/>
      <c r="E72" s="102">
        <f>VLOOKUP(CONCATENATE($D$53,"_Qu_",hi!$C$77),kt_dat_gg!$A$2:$AP$131,$B72,0)</f>
        <v>107.70807791653903</v>
      </c>
      <c r="F72" s="134">
        <f>VLOOKUP(CONCATENATE($E$53,"_Qu_",hi!$C$77),kt_dat!$A$2:$DM$390,$B72,0)</f>
        <v>107.97426645651906</v>
      </c>
      <c r="G72" s="102">
        <f>VLOOKUP(CONCATENATE($F$53,"_Qu_",hi!$C$77),kt_dat_gg!$A$2:$BJ$131,B72,0)</f>
        <v>120.77452126999852</v>
      </c>
      <c r="H72" s="134">
        <f>VLOOKUP(CONCATENATE($G$53,"_Qu_",hi!$C$77),kt_dat!$A$2:$DM$390,B72,0)</f>
        <v>121.07006239526771</v>
      </c>
      <c r="I72" s="134"/>
      <c r="J72" s="65">
        <f t="shared" si="2"/>
        <v>18</v>
      </c>
      <c r="K72" s="100">
        <v>2013</v>
      </c>
      <c r="L72" s="102"/>
      <c r="M72" s="102">
        <f>VLOOKUP(CONCATENATE($E$53,"_Ja_",hi!$C$77),kt_dat!$A$2:$CK$390,J72,0)</f>
        <v>137.60039992061715</v>
      </c>
      <c r="N72" s="102"/>
      <c r="O72" s="102">
        <f>VLOOKUP(CONCATENATE($G$53,"_Ja_",hi!$C$77),kt_dat!$A$2:$DN$390,J72,0)</f>
        <v>190.40556456784367</v>
      </c>
      <c r="P72" s="102"/>
      <c r="Q72" s="96">
        <f>VLOOKUP(CONCATENATE(Q$53,"_Ja_",hi!$C$77),kt_dat!$A$2:$CK$390,J72,0)</f>
        <v>4.1628209556695703E-2</v>
      </c>
      <c r="R72" s="102"/>
      <c r="S72" s="96">
        <f>VLOOKUP(CONCATENATE(S$53,"_Ja_",hi!$C$77),kt_dat!$A$2:$CK$390,J72,0)</f>
        <v>5.0254202087953594E-2</v>
      </c>
      <c r="T72" s="102"/>
      <c r="U72" s="135">
        <f t="shared" si="3"/>
        <v>9.1882411644649303E-2</v>
      </c>
      <c r="V72" s="62"/>
      <c r="X72" s="12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</row>
    <row r="73" spans="1:104" ht="15" customHeight="1" x14ac:dyDescent="0.2">
      <c r="A73" s="12"/>
      <c r="B73" s="86">
        <f t="shared" si="1"/>
        <v>19</v>
      </c>
      <c r="C73" s="100" t="s">
        <v>421</v>
      </c>
      <c r="D73" s="102"/>
      <c r="E73" s="102">
        <f>VLOOKUP(CONCATENATE($D$53,"_Qu_",hi!$C$77),kt_dat_gg!$A$2:$AP$131,$B73,0)</f>
        <v>108.30011900125844</v>
      </c>
      <c r="F73" s="134">
        <f>VLOOKUP(CONCATENATE($E$53,"_Qu_",hi!$C$77),kt_dat!$A$2:$DM$390,$B73,0)</f>
        <v>108.82655453404334</v>
      </c>
      <c r="G73" s="102">
        <f>VLOOKUP(CONCATENATE($F$53,"_Qu_",hi!$C$77),kt_dat_gg!$A$2:$BJ$131,B73,0)</f>
        <v>121.44596825032568</v>
      </c>
      <c r="H73" s="134">
        <f>VLOOKUP(CONCATENATE($G$53,"_Qu_",hi!$C$77),kt_dat!$A$2:$DM$390,B73,0)</f>
        <v>122.05007300988299</v>
      </c>
      <c r="I73" s="134"/>
      <c r="J73" s="65">
        <f t="shared" si="2"/>
        <v>19</v>
      </c>
      <c r="K73" s="100">
        <v>2014</v>
      </c>
      <c r="L73" s="102"/>
      <c r="M73" s="102">
        <f>VLOOKUP(CONCATENATE($E$53,"_Ja_",hi!$C$77),kt_dat!$A$2:$CK$390,J73,0)</f>
        <v>137.56423953649676</v>
      </c>
      <c r="N73" s="102"/>
      <c r="O73" s="102">
        <f>VLOOKUP(CONCATENATE($G$53,"_Ja_",hi!$C$77),kt_dat!$A$2:$DN$390,J73,0)</f>
        <v>192.49647116719964</v>
      </c>
      <c r="P73" s="102"/>
      <c r="Q73" s="96">
        <f>VLOOKUP(CONCATENATE(Q$53,"_Ja_",hi!$C$77),kt_dat!$A$2:$CK$390,J73,0)</f>
        <v>3.964651299043883E-2</v>
      </c>
      <c r="R73" s="102"/>
      <c r="S73" s="96">
        <f>VLOOKUP(CONCATENATE(S$53,"_Ja_",hi!$C$77),kt_dat!$A$2:$CK$390,J73,0)</f>
        <v>1.0981331370759094E-2</v>
      </c>
      <c r="T73" s="102"/>
      <c r="U73" s="135">
        <f t="shared" si="3"/>
        <v>5.0627844361197924E-2</v>
      </c>
      <c r="V73" s="62"/>
      <c r="X73" s="12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</row>
    <row r="74" spans="1:104" ht="15" customHeight="1" x14ac:dyDescent="0.2">
      <c r="A74" s="12"/>
      <c r="B74" s="86">
        <f t="shared" si="1"/>
        <v>20</v>
      </c>
      <c r="C74" s="100" t="s">
        <v>422</v>
      </c>
      <c r="D74" s="102"/>
      <c r="E74" s="102">
        <f>VLOOKUP(CONCATENATE($D$53,"_Qu_",hi!$C$77),kt_dat_gg!$A$2:$AP$131,$B74,0)</f>
        <v>108.5836429479449</v>
      </c>
      <c r="F74" s="134">
        <f>VLOOKUP(CONCATENATE($E$53,"_Qu_",hi!$C$77),kt_dat!$A$2:$DM$390,$B74,0)</f>
        <v>108.0995360132129</v>
      </c>
      <c r="G74" s="102">
        <f>VLOOKUP(CONCATENATE($F$53,"_Qu_",hi!$C$77),kt_dat_gg!$A$2:$BJ$131,B74,0)</f>
        <v>122.22265566768006</v>
      </c>
      <c r="H74" s="134">
        <f>VLOOKUP(CONCATENATE($G$53,"_Qu_",hi!$C$77),kt_dat!$A$2:$DM$390,B74,0)</f>
        <v>121.21776934582633</v>
      </c>
      <c r="I74" s="134"/>
      <c r="J74" s="65">
        <f t="shared" si="2"/>
        <v>20</v>
      </c>
      <c r="K74" s="100">
        <v>2015</v>
      </c>
      <c r="L74" s="102"/>
      <c r="M74" s="102">
        <f>VLOOKUP(CONCATENATE($E$53,"_Ja_",hi!$C$77),kt_dat!$A$2:$CK$390,J74,0)</f>
        <v>135.88841200889038</v>
      </c>
      <c r="N74" s="102"/>
      <c r="O74" s="102">
        <f>VLOOKUP(CONCATENATE($G$53,"_Ja_",hi!$C$77),kt_dat!$A$2:$DN$390,J74,0)</f>
        <v>195.08947050726118</v>
      </c>
      <c r="P74" s="102"/>
      <c r="Q74" s="96">
        <f>VLOOKUP(CONCATENATE(Q$53,"_Ja_",hi!$C$77),kt_dat!$A$2:$CK$390,J74,0)</f>
        <v>3.8746914443626754E-2</v>
      </c>
      <c r="R74" s="102"/>
      <c r="S74" s="96">
        <f>VLOOKUP(CONCATENATE(S$53,"_Ja_",hi!$C$77),kt_dat!$A$2:$CK$390,J74,0)</f>
        <v>1.3470373375360677E-2</v>
      </c>
      <c r="T74" s="102"/>
      <c r="U74" s="135">
        <f t="shared" si="3"/>
        <v>5.2217287818987435E-2</v>
      </c>
      <c r="V74" s="62"/>
      <c r="X74" s="12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</row>
    <row r="75" spans="1:104" ht="15" customHeight="1" x14ac:dyDescent="0.2">
      <c r="A75" s="12"/>
      <c r="B75" s="86">
        <f t="shared" si="1"/>
        <v>21</v>
      </c>
      <c r="C75" s="100" t="s">
        <v>423</v>
      </c>
      <c r="D75" s="102"/>
      <c r="E75" s="102">
        <f>VLOOKUP(CONCATENATE($D$53,"_Qu_",hi!$C$77),kt_dat_gg!$A$2:$AP$131,$B75,0)</f>
        <v>108.41470961380969</v>
      </c>
      <c r="F75" s="134">
        <f>VLOOKUP(CONCATENATE($E$53,"_Qu_",hi!$C$77),kt_dat!$A$2:$DM$390,$B75,0)</f>
        <v>108.82483829657843</v>
      </c>
      <c r="G75" s="102">
        <f>VLOOKUP(CONCATENATE($F$53,"_Qu_",hi!$C$77),kt_dat_gg!$A$2:$BJ$131,B75,0)</f>
        <v>122.47099546415859</v>
      </c>
      <c r="H75" s="134">
        <f>VLOOKUP(CONCATENATE($G$53,"_Qu_",hi!$C$77),kt_dat!$A$2:$DM$390,B75,0)</f>
        <v>123.40012464733088</v>
      </c>
      <c r="I75" s="134"/>
      <c r="J75" s="65">
        <f t="shared" si="2"/>
        <v>21</v>
      </c>
      <c r="K75" s="100">
        <v>2016</v>
      </c>
      <c r="L75" s="102"/>
      <c r="M75" s="102">
        <f>VLOOKUP(CONCATENATE($E$53,"_Ja_",hi!$C$77),kt_dat!$A$2:$CK$390,J75,0)</f>
        <v>135.70024907374474</v>
      </c>
      <c r="N75" s="102"/>
      <c r="O75" s="102">
        <f>VLOOKUP(CONCATENATE($G$53,"_Ja_",hi!$C$77),kt_dat!$A$2:$DN$390,J75,0)</f>
        <v>207.30539105646835</v>
      </c>
      <c r="P75" s="102"/>
      <c r="Q75" s="96">
        <f>VLOOKUP(CONCATENATE(Q$53,"_Ja_",hi!$C$77),kt_dat!$A$2:$CK$390,J75,0)</f>
        <v>3.8183910662538581E-2</v>
      </c>
      <c r="R75" s="102"/>
      <c r="S75" s="96">
        <f>VLOOKUP(CONCATENATE(S$53,"_Ja_",hi!$C$77),kt_dat!$A$2:$CK$390,J75,0)</f>
        <v>6.2617016271785439E-2</v>
      </c>
      <c r="T75" s="102"/>
      <c r="U75" s="135">
        <f t="shared" si="3"/>
        <v>0.10080092693432402</v>
      </c>
      <c r="V75" s="62"/>
      <c r="X75" s="12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</row>
    <row r="76" spans="1:104" ht="15" customHeight="1" x14ac:dyDescent="0.2">
      <c r="A76" s="12"/>
      <c r="B76" s="86">
        <f t="shared" si="1"/>
        <v>22</v>
      </c>
      <c r="C76" s="100" t="s">
        <v>473</v>
      </c>
      <c r="D76" s="102"/>
      <c r="E76" s="102">
        <f>VLOOKUP(CONCATENATE($D$53,"_Qu_",hi!$C$77),kt_dat_gg!$A$2:$AP$131,$B76,0)</f>
        <v>107.49880000600449</v>
      </c>
      <c r="F76" s="134">
        <f>VLOOKUP(CONCATENATE($E$53,"_Qu_",hi!$C$77),kt_dat!$A$2:$DM$390,$B76,0)</f>
        <v>108.31975453163771</v>
      </c>
      <c r="G76" s="102">
        <f>VLOOKUP(CONCATENATE($F$53,"_Qu_",hi!$C$77),kt_dat_gg!$A$2:$BJ$131,B76,0)</f>
        <v>121.88515260690671</v>
      </c>
      <c r="H76" s="134">
        <f>VLOOKUP(CONCATENATE($G$53,"_Qu_",hi!$C$77),kt_dat!$A$2:$DM$390,B76,0)</f>
        <v>122.79509239931853</v>
      </c>
      <c r="I76" s="134"/>
      <c r="J76" s="65">
        <f t="shared" si="2"/>
        <v>22</v>
      </c>
      <c r="K76" s="100">
        <v>2017</v>
      </c>
      <c r="L76" s="102"/>
      <c r="M76" s="102">
        <f>VLOOKUP(CONCATENATE($E$53,"_Ja_",hi!$C$77),kt_dat!$A$2:$CK$390,J76,0)</f>
        <v>126.75492063074573</v>
      </c>
      <c r="N76" s="102"/>
      <c r="O76" s="102">
        <f>VLOOKUP(CONCATENATE($G$53,"_Ja_",hi!$C$77),kt_dat!$A$2:$DN$390,J76,0)</f>
        <v>195.30075162255574</v>
      </c>
      <c r="P76" s="102"/>
      <c r="Q76" s="96">
        <f>VLOOKUP(CONCATENATE(Q$53,"_Ja_",hi!$C$77),kt_dat!$A$2:$CK$390,J76,0)</f>
        <v>3.3550260149322546E-2</v>
      </c>
      <c r="R76" s="102"/>
      <c r="S76" s="96">
        <f>VLOOKUP(CONCATENATE(S$53,"_Ja_",hi!$C$77),kt_dat!$A$2:$CK$390,J76,0)</f>
        <v>-5.7907994445945701E-2</v>
      </c>
      <c r="T76" s="102"/>
      <c r="U76" s="135">
        <f t="shared" si="3"/>
        <v>-2.4357734296623156E-2</v>
      </c>
      <c r="V76" s="62"/>
      <c r="X76" s="12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</row>
    <row r="77" spans="1:104" ht="15" customHeight="1" x14ac:dyDescent="0.2">
      <c r="A77" s="12"/>
      <c r="B77" s="86">
        <f t="shared" si="1"/>
        <v>23</v>
      </c>
      <c r="C77" s="100" t="s">
        <v>474</v>
      </c>
      <c r="D77" s="102"/>
      <c r="E77" s="102">
        <f>VLOOKUP(CONCATENATE($D$53,"_Qu_",hi!$C$77),kt_dat_gg!$A$2:$AP$131,$B77,0)</f>
        <v>107.45325834224144</v>
      </c>
      <c r="F77" s="134">
        <f>VLOOKUP(CONCATENATE($E$53,"_Qu_",hi!$C$77),kt_dat!$A$2:$DM$390,$B77,0)</f>
        <v>105.35180718979731</v>
      </c>
      <c r="G77" s="102">
        <f>VLOOKUP(CONCATENATE($F$53,"_Qu_",hi!$C$77),kt_dat_gg!$A$2:$BJ$131,B77,0)</f>
        <v>121.82874655482287</v>
      </c>
      <c r="H77" s="134">
        <f>VLOOKUP(CONCATENATE($G$53,"_Qu_",hi!$C$77),kt_dat!$A$2:$DM$390,B77,0)</f>
        <v>119.4602407740707</v>
      </c>
      <c r="I77" s="134"/>
      <c r="J77" s="65">
        <f t="shared" si="2"/>
        <v>23</v>
      </c>
      <c r="K77" s="100">
        <v>2018</v>
      </c>
      <c r="L77" s="102"/>
      <c r="M77" s="102">
        <f>VLOOKUP(CONCATENATE($E$53,"_Ja_",hi!$C$77),kt_dat!$A$2:$CK$390,J77,0)</f>
        <v>122.23124273172878</v>
      </c>
      <c r="N77" s="102"/>
      <c r="O77" s="102">
        <f>VLOOKUP(CONCATENATE($G$53,"_Ja_",hi!$C$77),kt_dat!$A$2:$DN$390,J77,0)</f>
        <v>189.12955313911311</v>
      </c>
      <c r="P77" s="102"/>
      <c r="Q77" s="96">
        <f>VLOOKUP(CONCATENATE(Q$53,"_Ja_",hi!$C$77),kt_dat!$A$2:$CK$390,J77,0)</f>
        <v>3.441503464592395E-2</v>
      </c>
      <c r="R77" s="102"/>
      <c r="S77" s="96">
        <f>VLOOKUP(CONCATENATE(S$53,"_Ja_",hi!$C$77),kt_dat!$A$2:$CK$390,J77,0)</f>
        <v>-3.1598436934688848E-2</v>
      </c>
      <c r="T77" s="102"/>
      <c r="U77" s="135">
        <f t="shared" si="3"/>
        <v>2.8165977112351026E-3</v>
      </c>
      <c r="V77" s="62"/>
      <c r="X77" s="12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</row>
    <row r="78" spans="1:104" ht="15" customHeight="1" x14ac:dyDescent="0.2">
      <c r="A78" s="12"/>
      <c r="B78" s="86">
        <f t="shared" si="1"/>
        <v>24</v>
      </c>
      <c r="C78" s="100" t="s">
        <v>3591</v>
      </c>
      <c r="D78" s="102"/>
      <c r="E78" s="102">
        <f>VLOOKUP(CONCATENATE($D$53,"_Qu_",hi!$C$77),kt_dat_gg!$A$2:$AP$131,$B78,0)</f>
        <v>107.79991833602031</v>
      </c>
      <c r="F78" s="134">
        <f>VLOOKUP(CONCATENATE($E$53,"_Qu_",hi!$C$77),kt_dat!$A$2:$DM$390,$B78,0)</f>
        <v>108.68821330528932</v>
      </c>
      <c r="G78" s="102">
        <f>VLOOKUP(CONCATENATE($F$53,"_Qu_",hi!$C$77),kt_dat_gg!$A$2:$BJ$131,B78,0)</f>
        <v>123.27239036745243</v>
      </c>
      <c r="H78" s="134">
        <f>VLOOKUP(CONCATENATE($G$53,"_Qu_",hi!$C$77),kt_dat!$A$2:$DM$390,B78,0)</f>
        <v>123.23090649107939</v>
      </c>
      <c r="I78" s="134"/>
      <c r="J78" s="65">
        <f t="shared" si="2"/>
        <v>24</v>
      </c>
      <c r="K78" s="100">
        <v>2019</v>
      </c>
      <c r="L78" s="102"/>
      <c r="M78" s="102">
        <f>VLOOKUP(CONCATENATE($E$53,"_Ja_",hi!$C$77),kt_dat!$A$2:$CK$390,J78,0)</f>
        <v>130.81517683597653</v>
      </c>
      <c r="N78" s="102"/>
      <c r="O78" s="102">
        <f>VLOOKUP(CONCATENATE($G$53,"_Ja_",hi!$C$77),kt_dat!$A$2:$DN$390,J78,0)</f>
        <v>204.71406836900718</v>
      </c>
      <c r="P78" s="102"/>
      <c r="Q78" s="96">
        <f>VLOOKUP(CONCATENATE(Q$53,"_Ja_",hi!$C$77),kt_dat!$A$2:$CK$390,J78,0)</f>
        <v>3.8613258317541005E-2</v>
      </c>
      <c r="R78" s="102"/>
      <c r="S78" s="96">
        <f>VLOOKUP(CONCATENATE(S$53,"_Ja_",hi!$C$77),kt_dat!$A$2:$CK$390,J78,0)</f>
        <v>8.2401269242311281E-2</v>
      </c>
      <c r="T78" s="102"/>
      <c r="U78" s="135">
        <f t="shared" si="3"/>
        <v>0.12101452755985229</v>
      </c>
      <c r="V78" s="62"/>
      <c r="X78" s="12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</row>
    <row r="79" spans="1:104" ht="15" customHeight="1" x14ac:dyDescent="0.2">
      <c r="A79" s="12"/>
      <c r="B79" s="86">
        <f t="shared" si="1"/>
        <v>25</v>
      </c>
      <c r="C79" s="100" t="s">
        <v>3592</v>
      </c>
      <c r="D79" s="102"/>
      <c r="E79" s="102">
        <f>VLOOKUP(CONCATENATE($D$53,"_Qu_",hi!$C$77),kt_dat_gg!$A$2:$AP$131,$B79,0)</f>
        <v>108.26899123151073</v>
      </c>
      <c r="F79" s="134">
        <f>VLOOKUP(CONCATENATE($E$53,"_Qu_",hi!$C$77),kt_dat!$A$2:$DM$390,$B79,0)</f>
        <v>109.35973451297427</v>
      </c>
      <c r="G79" s="102">
        <f>VLOOKUP(CONCATENATE($F$53,"_Qu_",hi!$C$77),kt_dat_gg!$A$2:$BJ$131,B79,0)</f>
        <v>124.82222870237456</v>
      </c>
      <c r="H79" s="134">
        <f>VLOOKUP(CONCATENATE($G$53,"_Qu_",hi!$C$77),kt_dat!$A$2:$DM$390,B79,0)</f>
        <v>127.12602383720721</v>
      </c>
      <c r="I79" s="134"/>
      <c r="J79" s="65">
        <f t="shared" si="2"/>
        <v>25</v>
      </c>
      <c r="K79" s="100">
        <f>K78+1</f>
        <v>2020</v>
      </c>
      <c r="L79" s="102"/>
      <c r="M79" s="102">
        <f>VLOOKUP(CONCATENATE($E$53,"_Ja_",hi!$C$77),kt_dat!$A$2:$CK$390,J79,0)</f>
        <v>130.56187207205022</v>
      </c>
      <c r="N79" s="102"/>
      <c r="O79" s="102">
        <f>VLOOKUP(CONCATENATE($G$53,"_Ja_",hi!$C$77),kt_dat!$A$2:$DN$390,J79,0)</f>
        <v>200.90073912281801</v>
      </c>
      <c r="P79" s="102"/>
      <c r="Q79" s="96">
        <f>VLOOKUP(CONCATENATE(Q$53,"_Ja_",hi!$C$77),kt_dat!$A$2:$CK$390,J79,0)</f>
        <v>3.5329931275343389E-2</v>
      </c>
      <c r="R79" s="102"/>
      <c r="S79" s="96">
        <f>VLOOKUP(CONCATENATE(S$53,"_Ja_",hi!$C$77),kt_dat!$A$2:$CK$390,J79,0)</f>
        <v>-1.862758762292516E-2</v>
      </c>
      <c r="T79" s="102"/>
      <c r="U79" s="135">
        <f t="shared" ref="U79" si="4">S79+Q79</f>
        <v>1.6702343652418229E-2</v>
      </c>
      <c r="V79" s="62"/>
      <c r="X79" s="12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</row>
    <row r="80" spans="1:104" ht="15" customHeight="1" x14ac:dyDescent="0.2">
      <c r="A80" s="12"/>
      <c r="B80" s="86">
        <f t="shared" si="1"/>
        <v>26</v>
      </c>
      <c r="C80" s="100" t="s">
        <v>3593</v>
      </c>
      <c r="D80" s="102"/>
      <c r="E80" s="102">
        <f>VLOOKUP(CONCATENATE($D$53,"_Qu_",hi!$C$77),kt_dat_gg!$A$2:$AP$131,$B80,0)</f>
        <v>107.02838123918589</v>
      </c>
      <c r="F80" s="134">
        <f>VLOOKUP(CONCATENATE($E$53,"_Qu_",hi!$C$77),kt_dat!$A$2:$DM$390,$B80,0)</f>
        <v>106.75902587626861</v>
      </c>
      <c r="G80" s="102">
        <f>VLOOKUP(CONCATENATE($F$53,"_Qu_",hi!$C$77),kt_dat_gg!$A$2:$BJ$131,B80,0)</f>
        <v>124.42092156586334</v>
      </c>
      <c r="H80" s="134">
        <f>VLOOKUP(CONCATENATE($G$53,"_Qu_",hi!$C$77),kt_dat!$A$2:$DM$390,B80,0)</f>
        <v>124.10975577883708</v>
      </c>
      <c r="I80" s="134"/>
      <c r="J80" s="65">
        <f t="shared" si="2"/>
        <v>26</v>
      </c>
      <c r="K80" s="100">
        <f>K79+1</f>
        <v>2021</v>
      </c>
      <c r="L80" s="102"/>
      <c r="M80" s="102">
        <f>VLOOKUP(CONCATENATE($E$53,"_Ja_",hi!$C$77),kt_dat!$A$2:$CK$390,J80,0)</f>
        <v>131.74856339301252</v>
      </c>
      <c r="N80" s="102"/>
      <c r="O80" s="102">
        <f>VLOOKUP(CONCATENATE($G$53,"_Ja_",hi!$C$77),kt_dat!$A$2:$DN$390,J80,0)</f>
        <v>202.6546718269596</v>
      </c>
      <c r="P80" s="102"/>
      <c r="Q80" s="96">
        <f>VLOOKUP(CONCATENATE(Q$53,"_Ja_",hi!$C$77),kt_dat!$A$2:$CK$390,J80,0)</f>
        <v>3.6420976902360271E-2</v>
      </c>
      <c r="R80" s="102"/>
      <c r="S80" s="96">
        <f>VLOOKUP(CONCATENATE(S$53,"_Ja_",hi!$C$77),kt_dat!$A$2:$CK$390,J80,0)</f>
        <v>8.730344705548055E-3</v>
      </c>
      <c r="T80" s="102"/>
      <c r="U80" s="135">
        <f t="shared" ref="U80" si="5">S80+Q80</f>
        <v>4.5151321607908329E-2</v>
      </c>
      <c r="V80" s="62"/>
      <c r="X80" s="12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</row>
    <row r="81" spans="1:104" ht="15" customHeight="1" x14ac:dyDescent="0.2">
      <c r="A81" s="12"/>
      <c r="B81" s="86">
        <f t="shared" si="1"/>
        <v>27</v>
      </c>
      <c r="C81" s="100" t="s">
        <v>3595</v>
      </c>
      <c r="D81" s="102"/>
      <c r="E81" s="102">
        <f>VLOOKUP(CONCATENATE($D$53,"_Qu_",hi!$C$77),kt_dat_gg!$A$2:$AP$131,$B81,0)</f>
        <v>105.59592161770945</v>
      </c>
      <c r="F81" s="134">
        <f>VLOOKUP(CONCATENATE($E$53,"_Qu_",hi!$C$77),kt_dat!$A$2:$DM$390,$B81,0)</f>
        <v>104.96638332831478</v>
      </c>
      <c r="G81" s="102">
        <f>VLOOKUP(CONCATENATE($F$53,"_Qu_",hi!$C$77),kt_dat_gg!$A$2:$BJ$131,B81,0)</f>
        <v>122.7494764829741</v>
      </c>
      <c r="H81" s="134">
        <f>VLOOKUP(CONCATENATE($G$53,"_Qu_",hi!$C$77),kt_dat!$A$2:$DM$390,B81,0)</f>
        <v>122.02698508154569</v>
      </c>
      <c r="I81" s="134"/>
      <c r="J81" s="65">
        <f t="shared" si="2"/>
        <v>27</v>
      </c>
      <c r="K81" s="100">
        <f>K80+1</f>
        <v>2022</v>
      </c>
      <c r="L81" s="102"/>
      <c r="M81" s="102">
        <f>VLOOKUP(CONCATENATE($E$53,"_Ja_",hi!$C$77),kt_dat!$A$2:$CK$390,J81,0)</f>
        <v>137.22610310370746</v>
      </c>
      <c r="N81" s="102"/>
      <c r="O81" s="102">
        <f>VLOOKUP(CONCATENATE($G$53,"_Ja_",hi!$C$77),kt_dat!$A$2:$DN$390,J81,0)</f>
        <v>217.31544935978656</v>
      </c>
      <c r="P81" s="102"/>
      <c r="Q81" s="96">
        <f>VLOOKUP(CONCATENATE(Q$53,"_Ja_",hi!$C$77),kt_dat!$A$2:$CK$390,J81,0)</f>
        <v>3.7771310207519428E-2</v>
      </c>
      <c r="R81" s="102"/>
      <c r="S81" s="96">
        <f>VLOOKUP(CONCATENATE(S$53,"_Ja_",hi!$C$77),kt_dat!$A$2:$CK$390,J81,0)</f>
        <v>7.2343644489702638E-2</v>
      </c>
      <c r="T81" s="102"/>
      <c r="U81" s="135">
        <f t="shared" ref="U81" si="6">S81+Q81</f>
        <v>0.11011495469722207</v>
      </c>
      <c r="V81" s="62"/>
      <c r="X81" s="12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</row>
    <row r="82" spans="1:104" ht="15" customHeight="1" x14ac:dyDescent="0.2">
      <c r="A82" s="12"/>
      <c r="B82" s="86">
        <f t="shared" si="1"/>
        <v>28</v>
      </c>
      <c r="C82" s="100" t="s">
        <v>3596</v>
      </c>
      <c r="D82" s="102"/>
      <c r="E82" s="102">
        <f>VLOOKUP(CONCATENATE($D$53,"_Qu_",hi!$C$77),kt_dat_gg!$A$2:$AP$131,$B82,0)</f>
        <v>105.52821779357612</v>
      </c>
      <c r="F82" s="134">
        <f>VLOOKUP(CONCATENATE($E$53,"_Qu_",hi!$C$77),kt_dat!$A$2:$DM$390,$B82,0)</f>
        <v>105.06235564854495</v>
      </c>
      <c r="G82" s="102">
        <f>VLOOKUP(CONCATENATE($F$53,"_Qu_",hi!$C$77),kt_dat_gg!$A$2:$BJ$131,B82,0)</f>
        <v>125.30324399585386</v>
      </c>
      <c r="H82" s="134">
        <f>VLOOKUP(CONCATENATE($G$53,"_Qu_",hi!$C$77),kt_dat!$A$2:$DM$390,B82,0)</f>
        <v>122.11168858853956</v>
      </c>
      <c r="I82" s="134"/>
      <c r="J82" s="65">
        <f t="shared" si="2"/>
        <v>28</v>
      </c>
      <c r="K82" s="101" t="str">
        <f>(K81+1)&amp;IF(hi!$G$6=4,"","*")</f>
        <v>2023*</v>
      </c>
      <c r="L82" s="102"/>
      <c r="M82" s="102">
        <f>VLOOKUP(CONCATENATE($E$53,"_Ja_",hi!$C$77),kt_dat!$A$2:$CK$390,J82,0)</f>
        <v>134.8652199471224</v>
      </c>
      <c r="N82" s="102"/>
      <c r="O82" s="102">
        <f>VLOOKUP(CONCATENATE($G$53,"_Ja_",hi!$C$77),kt_dat!$A$2:$DN$390,J82,0)</f>
        <v>195.3704366208851</v>
      </c>
      <c r="P82" s="102"/>
      <c r="Q82" s="96">
        <f>VLOOKUP(CONCATENATE(Q$53,"_Ja_",hi!$C$77),kt_dat!$A$2:$CK$390,J82,0)</f>
        <v>3.4381013921427034E-2</v>
      </c>
      <c r="R82" s="102"/>
      <c r="S82" s="96">
        <f>VLOOKUP(CONCATENATE(S$53,"_Ja_",hi!$C$77),kt_dat!$A$2:$CK$390,J82,0)</f>
        <v>-0.10098229464840927</v>
      </c>
      <c r="T82" s="102"/>
      <c r="U82" s="135">
        <f t="shared" ref="U82" si="7">S82+Q82</f>
        <v>-6.6601280726982237E-2</v>
      </c>
      <c r="V82" s="62"/>
      <c r="X82" s="12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</row>
    <row r="83" spans="1:104" ht="15" customHeight="1" x14ac:dyDescent="0.2">
      <c r="A83" s="12"/>
      <c r="B83" s="86">
        <f t="shared" si="1"/>
        <v>29</v>
      </c>
      <c r="C83" s="100" t="s">
        <v>3655</v>
      </c>
      <c r="D83" s="102"/>
      <c r="E83" s="102">
        <f>VLOOKUP(CONCATENATE($D$53,"_Qu_",hi!$C$77),kt_dat_gg!$A$2:$AP$131,$B83,0)</f>
        <v>106.1593590241971</v>
      </c>
      <c r="F83" s="134">
        <f>VLOOKUP(CONCATENATE($E$53,"_Qu_",hi!$C$77),kt_dat!$A$2:$DM$390,$B83,0)</f>
        <v>106.55591440386861</v>
      </c>
      <c r="G83" s="102">
        <f>VLOOKUP(CONCATENATE($F$53,"_Qu_",hi!$C$77),kt_dat_gg!$A$2:$BJ$131,B83,0)</f>
        <v>128.69482818485872</v>
      </c>
      <c r="H83" s="134">
        <f>VLOOKUP(CONCATENATE($G$53,"_Qu_",hi!$C$77),kt_dat!$A$2:$DM$390,B83,0)</f>
        <v>131.7710583174763</v>
      </c>
      <c r="I83" s="134"/>
      <c r="J83" s="150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62"/>
      <c r="X83" s="12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</row>
    <row r="84" spans="1:104" ht="15" customHeight="1" x14ac:dyDescent="0.2">
      <c r="A84" s="12"/>
      <c r="B84" s="86">
        <f t="shared" si="1"/>
        <v>30</v>
      </c>
      <c r="C84" s="100" t="s">
        <v>3658</v>
      </c>
      <c r="D84" s="102"/>
      <c r="E84" s="102">
        <f>VLOOKUP(CONCATENATE($D$53,"_Qu_",hi!$C$77),kt_dat_gg!$A$2:$AP$131,$B84,0)</f>
        <v>106.21613709528674</v>
      </c>
      <c r="F84" s="134">
        <f>VLOOKUP(CONCATENATE($E$53,"_Qu_",hi!$C$77),kt_dat!$A$2:$DM$390,$B84,0)</f>
        <v>106.85980702017775</v>
      </c>
      <c r="G84" s="102">
        <f>VLOOKUP(CONCATENATE($F$53,"_Qu_",hi!$C$77),kt_dat_gg!$A$2:$BJ$131,B84,0)</f>
        <v>131.38015507240365</v>
      </c>
      <c r="H84" s="134">
        <f>VLOOKUP(CONCATENATE($G$53,"_Qu_",hi!$C$77),kt_dat!$A$2:$DM$390,B84,0)</f>
        <v>132.20173764856028</v>
      </c>
      <c r="I84" s="134"/>
      <c r="J84" s="150"/>
      <c r="K84" s="101" t="str">
        <f>K80&amp;" - "&amp;K81</f>
        <v>2021 - 2022</v>
      </c>
      <c r="L84" s="101"/>
      <c r="M84" s="96">
        <f>M81/M80-1</f>
        <v>4.1575707314205568E-2</v>
      </c>
      <c r="N84" s="102"/>
      <c r="O84" s="96">
        <f>O81/O80-1</f>
        <v>7.2343644489702763E-2</v>
      </c>
      <c r="P84" s="102"/>
      <c r="Q84" s="154"/>
      <c r="R84" s="9"/>
      <c r="S84" s="9"/>
      <c r="T84" s="9"/>
      <c r="U84" s="9"/>
      <c r="V84" s="62"/>
      <c r="X84" s="12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</row>
    <row r="85" spans="1:104" ht="15" customHeight="1" x14ac:dyDescent="0.2">
      <c r="A85" s="12"/>
      <c r="B85" s="86">
        <f t="shared" si="1"/>
        <v>31</v>
      </c>
      <c r="C85" s="100" t="s">
        <v>3659</v>
      </c>
      <c r="D85" s="102"/>
      <c r="E85" s="102">
        <f>VLOOKUP(CONCATENATE($D$53,"_Qu_",hi!$C$77),kt_dat_gg!$A$2:$AP$131,$B85,0)</f>
        <v>106.48783705432218</v>
      </c>
      <c r="F85" s="134">
        <f>VLOOKUP(CONCATENATE($E$53,"_Qu_",hi!$C$77),kt_dat!$A$2:$DM$390,$B85,0)</f>
        <v>105.23268986181385</v>
      </c>
      <c r="G85" s="102">
        <f>VLOOKUP(CONCATENATE($F$53,"_Qu_",hi!$C$77),kt_dat_gg!$A$2:$BJ$131,B85,0)</f>
        <v>131.71483332633943</v>
      </c>
      <c r="H85" s="134">
        <f>VLOOKUP(CONCATENATE($G$53,"_Qu_",hi!$C$77),kt_dat!$A$2:$DM$390,B85,0)</f>
        <v>130.16766925117437</v>
      </c>
      <c r="I85" s="134"/>
      <c r="J85" s="150"/>
      <c r="K85" s="101" t="str">
        <f>K81&amp;" - "&amp;K82</f>
        <v>2022 - 2023*</v>
      </c>
      <c r="L85" s="101"/>
      <c r="M85" s="96">
        <f>M82/M81-1</f>
        <v>-1.7204329957550724E-2</v>
      </c>
      <c r="N85" s="102"/>
      <c r="O85" s="96">
        <f>O82/O81-1</f>
        <v>-0.10098229464840935</v>
      </c>
      <c r="P85" s="102"/>
      <c r="Q85" s="148"/>
      <c r="R85" s="9"/>
      <c r="S85" s="9"/>
      <c r="T85" s="9"/>
      <c r="U85" s="9"/>
      <c r="V85" s="62"/>
      <c r="X85" s="12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</row>
    <row r="86" spans="1:104" ht="15" customHeight="1" x14ac:dyDescent="0.2">
      <c r="A86" s="12"/>
      <c r="B86" s="86">
        <f t="shared" si="1"/>
        <v>32</v>
      </c>
      <c r="C86" s="100" t="s">
        <v>3660</v>
      </c>
      <c r="D86" s="102"/>
      <c r="E86" s="102">
        <f>VLOOKUP(CONCATENATE($D$53,"_Qu_",hi!$C$77),kt_dat_gg!$A$2:$AP$131,$B86,0)</f>
        <v>105.72271887887545</v>
      </c>
      <c r="F86" s="134">
        <f>VLOOKUP(CONCATENATE($E$53,"_Qu_",hi!$C$77),kt_dat!$A$2:$DM$390,$B86,0)</f>
        <v>107.37101428097493</v>
      </c>
      <c r="G86" s="102">
        <f>VLOOKUP(CONCATENATE($F$53,"_Qu_",hi!$C$77),kt_dat_gg!$A$2:$BJ$131,B86,0)</f>
        <v>130.71047519566707</v>
      </c>
      <c r="H86" s="134">
        <f>VLOOKUP(CONCATENATE($G$53,"_Qu_",hi!$C$77),kt_dat!$A$2:$DM$390,B86,0)</f>
        <v>132.77509307928361</v>
      </c>
      <c r="I86" s="134"/>
      <c r="J86" s="150"/>
      <c r="K86" s="149" t="str">
        <f>IF(hi!$G$6=4,te!$A$11,te!$A$79)</f>
        <v>* I valori dell'anno in corso sono provvisori e si riferiscono ai trimestri finora disponibili. Stato dei dati: 31 marzo 2023.</v>
      </c>
      <c r="L86" s="148"/>
      <c r="M86" s="148"/>
      <c r="N86" s="148"/>
      <c r="O86" s="148"/>
      <c r="P86" s="148"/>
      <c r="Q86" s="9"/>
      <c r="R86" s="9"/>
      <c r="S86" s="9"/>
      <c r="T86" s="9"/>
      <c r="U86" s="9"/>
      <c r="V86" s="62"/>
      <c r="X86" s="12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</row>
    <row r="87" spans="1:104" ht="15" customHeight="1" x14ac:dyDescent="0.2">
      <c r="A87" s="12"/>
      <c r="B87" s="86">
        <f t="shared" si="1"/>
        <v>33</v>
      </c>
      <c r="C87" s="100" t="s">
        <v>3663</v>
      </c>
      <c r="D87" s="102"/>
      <c r="E87" s="102">
        <f>VLOOKUP(CONCATENATE($D$53,"_Qu_",hi!$C$77),kt_dat_gg!$A$2:$AP$131,$B87,0)</f>
        <v>103.94906224667625</v>
      </c>
      <c r="F87" s="134">
        <f>VLOOKUP(CONCATENATE($E$53,"_Qu_",hi!$C$77),kt_dat!$A$2:$DM$390,$B87,0)</f>
        <v>104.56445249383758</v>
      </c>
      <c r="G87" s="102">
        <f>VLOOKUP(CONCATENATE($F$53,"_Qu_",hi!$C$77),kt_dat_gg!$A$2:$BJ$131,B87,0)</f>
        <v>128.42873147553027</v>
      </c>
      <c r="H87" s="134">
        <f>VLOOKUP(CONCATENATE($G$53,"_Qu_",hi!$C$77),kt_dat!$A$2:$DM$390,B87,0)</f>
        <v>129.18866325654321</v>
      </c>
      <c r="I87" s="134"/>
      <c r="J87" s="150"/>
      <c r="K87" s="157" t="str">
        <f>IF(hi!$G$6=4,"",te!$A$11)</f>
        <v>Fonte: indici di mercato per immobili di reddito Fahrländer Partner.</v>
      </c>
      <c r="L87" s="84"/>
      <c r="M87" s="9"/>
      <c r="N87" s="9"/>
      <c r="O87" s="9"/>
      <c r="P87" s="9"/>
      <c r="Q87" s="9"/>
      <c r="R87" s="9"/>
      <c r="S87" s="9"/>
      <c r="T87" s="9"/>
      <c r="U87" s="9"/>
      <c r="V87" s="62"/>
      <c r="X87" s="12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</row>
    <row r="88" spans="1:104" ht="15" customHeight="1" x14ac:dyDescent="0.2">
      <c r="A88" s="12"/>
      <c r="B88" s="86">
        <f t="shared" si="1"/>
        <v>34</v>
      </c>
      <c r="C88" s="100" t="s">
        <v>3664</v>
      </c>
      <c r="D88" s="102"/>
      <c r="E88" s="102">
        <f>VLOOKUP(CONCATENATE($D$53,"_Qu_",hi!$C$77),kt_dat_gg!$A$2:$AP$131,$B88,0)</f>
        <v>100.70980116258811</v>
      </c>
      <c r="F88" s="134">
        <f>VLOOKUP(CONCATENATE($E$53,"_Qu_",hi!$C$77),kt_dat!$A$2:$DM$390,$B88,0)</f>
        <v>99.911719965216236</v>
      </c>
      <c r="G88" s="102">
        <f>VLOOKUP(CONCATENATE($F$53,"_Qu_",hi!$C$77),kt_dat_gg!$A$2:$BJ$131,B88,0)</f>
        <v>125.02930125902431</v>
      </c>
      <c r="H88" s="134">
        <f>VLOOKUP(CONCATENATE($G$53,"_Qu_",hi!$C$77),kt_dat!$A$2:$DM$390,B88,0)</f>
        <v>123.32243809076401</v>
      </c>
      <c r="I88" s="134"/>
      <c r="J88" s="150"/>
      <c r="K88" s="145"/>
      <c r="L88" s="9"/>
      <c r="M88" s="9"/>
      <c r="N88" s="9"/>
      <c r="O88" s="9"/>
      <c r="P88" s="9"/>
      <c r="Q88" s="9"/>
      <c r="R88" s="9"/>
      <c r="S88" s="9"/>
      <c r="T88" s="9"/>
      <c r="U88" s="9"/>
      <c r="V88" s="62"/>
      <c r="X88" s="12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</row>
    <row r="89" spans="1:104" ht="15" customHeight="1" x14ac:dyDescent="0.2">
      <c r="A89" s="12"/>
      <c r="B89" s="86">
        <f t="shared" si="1"/>
        <v>35</v>
      </c>
      <c r="C89" s="100" t="s">
        <v>3665</v>
      </c>
      <c r="D89" s="102"/>
      <c r="E89" s="102">
        <f>VLOOKUP(CONCATENATE($D$53,"_Qu_",hi!$C$77),kt_dat_gg!$A$2:$AP$131,$B89,0)</f>
        <v>97.569328862582168</v>
      </c>
      <c r="F89" s="134">
        <f>VLOOKUP(CONCATENATE($E$53,"_Qu_",hi!$C$77),kt_dat!$A$2:$DM$390,$B89,0)</f>
        <v>97.653231028710493</v>
      </c>
      <c r="G89" s="102">
        <f>VLOOKUP(CONCATENATE($F$53,"_Qu_",hi!$C$77),kt_dat_gg!$A$2:$BJ$131,B89,0)</f>
        <v>121.66036337253074</v>
      </c>
      <c r="H89" s="134">
        <f>VLOOKUP(CONCATENATE($G$53,"_Qu_",hi!$C$77),kt_dat!$A$2:$DM$390,B89,0)</f>
        <v>122.57680242976573</v>
      </c>
      <c r="I89" s="134"/>
      <c r="J89" s="150"/>
      <c r="K89" s="145"/>
      <c r="L89" s="9"/>
      <c r="M89" s="9"/>
      <c r="N89" s="9"/>
      <c r="O89" s="9"/>
      <c r="P89" s="9"/>
      <c r="Q89" s="9"/>
      <c r="R89" s="9"/>
      <c r="S89" s="9"/>
      <c r="T89" s="9"/>
      <c r="U89" s="9"/>
      <c r="V89" s="62"/>
      <c r="X89" s="12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</row>
    <row r="90" spans="1:104" ht="15" customHeight="1" x14ac:dyDescent="0.2">
      <c r="A90" s="12"/>
      <c r="B90" s="86">
        <f t="shared" si="1"/>
        <v>36</v>
      </c>
      <c r="C90" s="100" t="s">
        <v>3762</v>
      </c>
      <c r="D90" s="102"/>
      <c r="E90" s="102">
        <f>VLOOKUP(CONCATENATE($D$53,"_Qu_",hi!$C$77),kt_dat_gg!$A$2:$AP$131,$B90,0)</f>
        <v>95.478172412563424</v>
      </c>
      <c r="F90" s="134">
        <f>VLOOKUP(CONCATENATE($E$53,"_Qu_",hi!$C$77),kt_dat!$A$2:$DM$390,$B90,0)</f>
        <v>95.143035593819775</v>
      </c>
      <c r="G90" s="102">
        <f>VLOOKUP(CONCATENATE($F$53,"_Qu_",hi!$C$77),kt_dat_gg!$A$2:$BJ$131,B90,0)</f>
        <v>119.79170713554701</v>
      </c>
      <c r="H90" s="134">
        <f>VLOOKUP(CONCATENATE($G$53,"_Qu_",hi!$C$77),kt_dat!$A$2:$DM$390,B90,0)</f>
        <v>119.08184959706244</v>
      </c>
      <c r="I90" s="134"/>
      <c r="J90" s="150"/>
      <c r="K90" s="145"/>
      <c r="L90" s="9"/>
      <c r="M90" s="9"/>
      <c r="N90" s="9"/>
      <c r="O90" s="9"/>
      <c r="P90" s="9"/>
      <c r="Q90" s="9"/>
      <c r="R90" s="9"/>
      <c r="S90" s="9"/>
      <c r="T90" s="9"/>
      <c r="U90" s="9"/>
      <c r="V90" s="62"/>
      <c r="X90" s="12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</row>
    <row r="91" spans="1:104" ht="15" customHeight="1" x14ac:dyDescent="0.2">
      <c r="A91" s="12"/>
      <c r="B91" s="86">
        <f t="shared" si="1"/>
        <v>37</v>
      </c>
      <c r="C91" s="100" t="s">
        <v>3764</v>
      </c>
      <c r="D91" s="102"/>
      <c r="E91" s="102">
        <f>VLOOKUP(CONCATENATE($D$53,"_Qu_",hi!$C$77),kt_dat_gg!$A$2:$AP$131,$B91,0)</f>
        <v>94.674588501441406</v>
      </c>
      <c r="F91" s="134">
        <f>VLOOKUP(CONCATENATE($E$53,"_Qu_",hi!$C$77),kt_dat!$A$2:$DM$390,$B91,0)</f>
        <v>93.638250615160018</v>
      </c>
      <c r="G91" s="102">
        <f>VLOOKUP(CONCATENATE($F$53,"_Qu_",hi!$C$77),kt_dat_gg!$A$2:$BJ$131,B91,0)</f>
        <v>118.9347613662937</v>
      </c>
      <c r="H91" s="134">
        <f>VLOOKUP(CONCATENATE($G$53,"_Qu_",hi!$C$77),kt_dat!$A$2:$DM$390,B91,0)</f>
        <v>117.71646937981284</v>
      </c>
      <c r="I91" s="134"/>
      <c r="J91" s="150"/>
      <c r="K91" s="145"/>
      <c r="L91" s="9"/>
      <c r="M91" s="9"/>
      <c r="N91" s="9"/>
      <c r="O91" s="9"/>
      <c r="P91" s="9"/>
      <c r="Q91" s="9"/>
      <c r="R91" s="9"/>
      <c r="S91" s="9"/>
      <c r="T91" s="9"/>
      <c r="U91" s="9"/>
      <c r="V91" s="62"/>
      <c r="X91" s="12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</row>
    <row r="92" spans="1:104" ht="15" customHeight="1" x14ac:dyDescent="0.2">
      <c r="A92" s="12"/>
      <c r="B92" s="86">
        <f t="shared" si="1"/>
        <v>38</v>
      </c>
      <c r="C92" s="100" t="s">
        <v>3765</v>
      </c>
      <c r="D92" s="102"/>
      <c r="E92" s="102">
        <f>VLOOKUP(CONCATENATE($D$53,"_Qu_",hi!$C$77),kt_dat_gg!$A$2:$AP$131,$B92,0)</f>
        <v>95.172822121090732</v>
      </c>
      <c r="F92" s="134">
        <f>VLOOKUP(CONCATENATE($E$53,"_Qu_",hi!$C$77),kt_dat!$A$2:$DM$390,$B92,0)</f>
        <v>95.24247929534441</v>
      </c>
      <c r="G92" s="102">
        <f>VLOOKUP(CONCATENATE($F$53,"_Qu_",hi!$C$77),kt_dat_gg!$A$2:$BJ$131,B92,0)</f>
        <v>119.03533668087583</v>
      </c>
      <c r="H92" s="134">
        <f>VLOOKUP(CONCATENATE($G$53,"_Qu_",hi!$C$77),kt_dat!$A$2:$DM$390,B92,0)</f>
        <v>120.00596512200582</v>
      </c>
      <c r="I92" s="134"/>
      <c r="J92" s="150"/>
      <c r="K92" s="145"/>
      <c r="L92" s="9"/>
      <c r="M92" s="9"/>
      <c r="N92" s="9"/>
      <c r="O92" s="9"/>
      <c r="P92" s="9"/>
      <c r="Q92" s="9"/>
      <c r="R92" s="9"/>
      <c r="S92" s="9"/>
      <c r="T92" s="9"/>
      <c r="U92" s="9"/>
      <c r="V92" s="62"/>
      <c r="X92" s="12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</row>
    <row r="93" spans="1:104" ht="15" customHeight="1" x14ac:dyDescent="0.2">
      <c r="A93" s="12"/>
      <c r="B93" s="86">
        <f t="shared" si="1"/>
        <v>39</v>
      </c>
      <c r="C93" s="100" t="s">
        <v>3766</v>
      </c>
      <c r="D93" s="102"/>
      <c r="E93" s="102">
        <f>VLOOKUP(CONCATENATE($D$53,"_Qu_",hi!$C$77),kt_dat_gg!$A$2:$AP$131,$B93,0)</f>
        <v>96.616926332756108</v>
      </c>
      <c r="F93" s="134">
        <f>VLOOKUP(CONCATENATE($E$53,"_Qu_",hi!$C$77),kt_dat!$A$2:$DM$390,$B93,0)</f>
        <v>96.637736452767768</v>
      </c>
      <c r="G93" s="102">
        <f>VLOOKUP(CONCATENATE($F$53,"_Qu_",hi!$C$77),kt_dat_gg!$A$2:$BJ$131,B93,0)</f>
        <v>120.64382959135855</v>
      </c>
      <c r="H93" s="134">
        <f>VLOOKUP(CONCATENATE($G$53,"_Qu_",hi!$C$77),kt_dat!$A$2:$DM$390,B93,0)</f>
        <v>119.38357554080879</v>
      </c>
      <c r="I93" s="134"/>
      <c r="J93" s="150"/>
      <c r="K93" s="145"/>
      <c r="L93" s="65"/>
      <c r="M93" s="9"/>
      <c r="N93" s="9"/>
      <c r="O93" s="9"/>
      <c r="P93" s="9"/>
      <c r="Q93" s="9"/>
      <c r="R93" s="9"/>
      <c r="S93" s="9"/>
      <c r="T93" s="9"/>
      <c r="U93" s="9"/>
      <c r="V93" s="62"/>
      <c r="X93" s="12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</row>
    <row r="94" spans="1:104" ht="15" customHeight="1" x14ac:dyDescent="0.2">
      <c r="A94" s="12"/>
      <c r="B94" s="86">
        <f t="shared" si="1"/>
        <v>40</v>
      </c>
      <c r="C94" s="100" t="s">
        <v>3767</v>
      </c>
      <c r="D94" s="102"/>
      <c r="E94" s="102">
        <f>VLOOKUP(CONCATENATE($D$53,"_Qu_",hi!$C$77),kt_dat_gg!$A$2:$AP$131,$B94,0)</f>
        <v>98.094906186207709</v>
      </c>
      <c r="F94" s="134">
        <f>VLOOKUP(CONCATENATE($E$53,"_Qu_",hi!$C$77),kt_dat!$A$2:$DM$390,$B94,0)</f>
        <v>97.970563250156118</v>
      </c>
      <c r="G94" s="102">
        <f>VLOOKUP(CONCATENATE($F$53,"_Qu_",hi!$C$77),kt_dat_gg!$A$2:$BJ$131,B94,0)</f>
        <v>122.6330117150663</v>
      </c>
      <c r="H94" s="134">
        <f>VLOOKUP(CONCATENATE($G$53,"_Qu_",hi!$C$77),kt_dat!$A$2:$DM$390,B94,0)</f>
        <v>122.54194811126106</v>
      </c>
      <c r="I94" s="134"/>
      <c r="J94" s="150"/>
      <c r="K94" s="145"/>
      <c r="L94" s="65"/>
      <c r="M94" s="9"/>
      <c r="N94" s="62"/>
      <c r="O94" s="62"/>
      <c r="P94" s="9"/>
      <c r="Q94" s="62"/>
      <c r="R94" s="62"/>
      <c r="S94" s="62"/>
      <c r="T94" s="62"/>
      <c r="U94" s="62"/>
      <c r="V94" s="62"/>
      <c r="X94" s="12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</row>
    <row r="95" spans="1:104" ht="15" customHeight="1" x14ac:dyDescent="0.2">
      <c r="A95" s="12"/>
      <c r="B95" s="86">
        <f t="shared" si="1"/>
        <v>41</v>
      </c>
      <c r="C95" s="100" t="s">
        <v>3772</v>
      </c>
      <c r="D95" s="102"/>
      <c r="E95" s="102">
        <f>VLOOKUP(CONCATENATE($D$53,"_Qu_",hi!$C$77),kt_dat_gg!$A$2:$AP$131,$B95,0)</f>
        <v>99.852973459101193</v>
      </c>
      <c r="F95" s="134">
        <f>VLOOKUP(CONCATENATE($E$53,"_Qu_",hi!$C$77),kt_dat!$A$2:$DM$390,$B95,0)</f>
        <v>99.676418855699254</v>
      </c>
      <c r="G95" s="102">
        <f>VLOOKUP(CONCATENATE($F$53,"_Qu_",hi!$C$77),kt_dat_gg!$A$2:$BJ$131,B95,0)</f>
        <v>125.72595344291237</v>
      </c>
      <c r="H95" s="134">
        <f>VLOOKUP(CONCATENATE($G$53,"_Qu_",hi!$C$77),kt_dat!$A$2:$DM$390,B95,0)</f>
        <v>125.9735114931291</v>
      </c>
      <c r="I95" s="134"/>
      <c r="J95" s="150"/>
      <c r="K95" s="145"/>
      <c r="L95" s="9"/>
      <c r="M95" s="9"/>
      <c r="N95" s="62"/>
      <c r="O95" s="62"/>
      <c r="P95" s="9"/>
      <c r="Q95" s="62"/>
      <c r="R95" s="62"/>
      <c r="S95" s="62"/>
      <c r="T95" s="62"/>
      <c r="U95" s="62"/>
      <c r="V95" s="62"/>
      <c r="X95" s="12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</row>
    <row r="96" spans="1:104" ht="15" customHeight="1" x14ac:dyDescent="0.2">
      <c r="A96" s="12"/>
      <c r="B96" s="86">
        <f t="shared" si="1"/>
        <v>42</v>
      </c>
      <c r="C96" s="100" t="s">
        <v>3773</v>
      </c>
      <c r="D96" s="102"/>
      <c r="E96" s="102">
        <f>VLOOKUP(CONCATENATE($D$53,"_Qu_",hi!$C$77),kt_dat_gg!$A$2:$AP$131,$B96,0)</f>
        <v>101.5428158458141</v>
      </c>
      <c r="F96" s="134">
        <f>VLOOKUP(CONCATENATE($E$53,"_Qu_",hi!$C$77),kt_dat!$A$2:$DM$390,$B96,0)</f>
        <v>101.91193827144821</v>
      </c>
      <c r="G96" s="102">
        <f>VLOOKUP(CONCATENATE($F$53,"_Qu_",hi!$C$77),kt_dat_gg!$A$2:$BJ$131,B96,0)</f>
        <v>128.2299660923554</v>
      </c>
      <c r="H96" s="134">
        <f>VLOOKUP(CONCATENATE($G$53,"_Qu_",hi!$C$77),kt_dat!$A$2:$DM$390,B96,0)</f>
        <v>128.66240072434695</v>
      </c>
      <c r="I96" s="134"/>
      <c r="J96" s="150"/>
      <c r="K96" s="145"/>
      <c r="L96" s="9"/>
      <c r="M96" s="9"/>
      <c r="N96" s="62"/>
      <c r="O96" s="62"/>
      <c r="P96" s="9"/>
      <c r="Q96" s="62"/>
      <c r="R96" s="62"/>
      <c r="S96" s="62"/>
      <c r="T96" s="62"/>
      <c r="U96" s="62"/>
      <c r="V96" s="62"/>
      <c r="X96" s="12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</row>
    <row r="97" spans="1:104" ht="15" customHeight="1" x14ac:dyDescent="0.2">
      <c r="A97" s="12"/>
      <c r="B97" s="86">
        <f t="shared" si="1"/>
        <v>43</v>
      </c>
      <c r="C97" s="100" t="s">
        <v>3774</v>
      </c>
      <c r="D97" s="102"/>
      <c r="E97" s="102">
        <f>VLOOKUP(CONCATENATE($D$53,"_Qu_",hi!$C$77),kt_dat_gg!$A$2:$BJ$131,$B97,0)</f>
        <v>103.25349461962317</v>
      </c>
      <c r="F97" s="134">
        <f>VLOOKUP(CONCATENATE($E$53,"_Qu_",hi!$C$77),kt_dat!$A$2:$DM$390,$B97,0)</f>
        <v>103.04009041029482</v>
      </c>
      <c r="G97" s="102">
        <f>VLOOKUP(CONCATENATE($F$53,"_Qu_",hi!$C$77),kt_dat_gg!$A$2:$BJ$131,B97,0)</f>
        <v>130.69438614280074</v>
      </c>
      <c r="H97" s="134">
        <f>VLOOKUP(CONCATENATE($G$53,"_Qu_",hi!$C$77),kt_dat!$A$2:$DM$390,B97,0)</f>
        <v>130.05398605959013</v>
      </c>
      <c r="I97" s="134"/>
      <c r="J97" s="150"/>
      <c r="K97" s="145"/>
      <c r="L97" s="9"/>
      <c r="M97" s="9"/>
      <c r="N97" s="62"/>
      <c r="O97" s="62"/>
      <c r="P97" s="9"/>
      <c r="Q97" s="62"/>
      <c r="R97" s="62"/>
      <c r="S97" s="62"/>
      <c r="T97" s="62"/>
      <c r="U97" s="62"/>
      <c r="V97" s="62"/>
      <c r="X97" s="12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</row>
    <row r="98" spans="1:104" ht="15" customHeight="1" x14ac:dyDescent="0.2">
      <c r="A98" s="12"/>
      <c r="B98" s="86">
        <f t="shared" si="1"/>
        <v>44</v>
      </c>
      <c r="C98" s="100" t="s">
        <v>3827</v>
      </c>
      <c r="D98" s="102"/>
      <c r="E98" s="102">
        <f>VLOOKUP(CONCATENATE($D$53,"_Qu_",hi!$C$77),kt_dat_gg!$A$2:$BJ$131,$B98,0)</f>
        <v>104.22907398260229</v>
      </c>
      <c r="F98" s="134">
        <f>VLOOKUP(CONCATENATE($E$53,"_Qu_",hi!$C$77),kt_dat!$A$2:$DM$390,$B98,0)</f>
        <v>104.80845517712649</v>
      </c>
      <c r="G98" s="102">
        <f>VLOOKUP(CONCATENATE($F$53,"_Qu_",hi!$C$77),kt_dat_gg!$A$2:$BJ$131,B98,0)</f>
        <v>132.23526890744702</v>
      </c>
      <c r="H98" s="134">
        <f>VLOOKUP(CONCATENATE($G$53,"_Qu_",hi!$C$77),kt_dat!$A$2:$DM$390,B98,0)</f>
        <v>133.36677164446513</v>
      </c>
      <c r="I98" s="134"/>
      <c r="J98" s="150"/>
      <c r="K98" s="145"/>
      <c r="L98" s="9"/>
      <c r="M98" s="9"/>
      <c r="N98" s="62"/>
      <c r="O98" s="62"/>
      <c r="P98" s="9"/>
      <c r="Q98" s="62"/>
      <c r="R98" s="62"/>
      <c r="S98" s="62"/>
      <c r="T98" s="62"/>
      <c r="U98" s="62"/>
      <c r="V98" s="62"/>
      <c r="X98" s="12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</row>
    <row r="99" spans="1:104" ht="15" customHeight="1" x14ac:dyDescent="0.2">
      <c r="A99" s="12"/>
      <c r="B99" s="86">
        <f t="shared" si="1"/>
        <v>45</v>
      </c>
      <c r="C99" s="100" t="s">
        <v>3872</v>
      </c>
      <c r="D99" s="102"/>
      <c r="E99" s="102">
        <f>VLOOKUP(CONCATENATE($D$53,"_Qu_",hi!$C$77),kt_dat_gg!$A$2:$BJ$131,$B99,0)</f>
        <v>104.24322755325589</v>
      </c>
      <c r="F99" s="134">
        <f>VLOOKUP(CONCATENATE($E$53,"_Qu_",hi!$C$77),kt_dat!$A$2:$DM$390,$B99,0)</f>
        <v>104.83867636038556</v>
      </c>
      <c r="G99" s="102">
        <f>VLOOKUP(CONCATENATE($F$53,"_Qu_",hi!$C$77),kt_dat_gg!$A$2:$BJ$131,B99,0)</f>
        <v>131.65349550943543</v>
      </c>
      <c r="H99" s="134">
        <f>VLOOKUP(CONCATENATE($G$53,"_Qu_",hi!$C$77),kt_dat!$A$2:$DM$390,B99,0)</f>
        <v>133.28504901828578</v>
      </c>
      <c r="I99" s="134"/>
      <c r="J99" s="150"/>
      <c r="K99" s="145"/>
      <c r="L99" s="9"/>
      <c r="M99" s="9"/>
      <c r="N99" s="62"/>
      <c r="O99" s="62"/>
      <c r="P99" s="9"/>
      <c r="Q99" s="62"/>
      <c r="R99" s="62"/>
      <c r="S99" s="62"/>
      <c r="T99" s="62"/>
      <c r="U99" s="62"/>
      <c r="V99" s="62"/>
      <c r="X99" s="12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</row>
    <row r="100" spans="1:104" ht="15" customHeight="1" x14ac:dyDescent="0.2">
      <c r="A100" s="12"/>
      <c r="B100" s="86">
        <f t="shared" si="1"/>
        <v>46</v>
      </c>
      <c r="C100" s="100" t="s">
        <v>3985</v>
      </c>
      <c r="D100" s="102"/>
      <c r="E100" s="102">
        <f>VLOOKUP(CONCATENATE($D$53,"_Qu_",hi!$C$77),kt_dat_gg!$A$2:$BJ$131,$B100,0)</f>
        <v>102.61285459076657</v>
      </c>
      <c r="F100" s="134">
        <f>VLOOKUP(CONCATENATE($E$53,"_Qu_",hi!$C$77),kt_dat!$A$2:$DM$390,$B100,0)</f>
        <v>103.08255112225559</v>
      </c>
      <c r="G100" s="102">
        <f>VLOOKUP(CONCATENATE($F$53,"_Qu_",hi!$C$77),kt_dat_gg!$A$2:$BJ$131,B100,0)</f>
        <v>128.26422841343756</v>
      </c>
      <c r="H100" s="134">
        <f>VLOOKUP(CONCATENATE($G$53,"_Qu_",hi!$C$77),kt_dat!$A$2:$DM$390,B100,0)</f>
        <v>128.30866586555541</v>
      </c>
      <c r="I100" s="134"/>
      <c r="J100" s="150"/>
      <c r="K100" s="145"/>
      <c r="L100" s="9"/>
      <c r="M100" s="9"/>
      <c r="N100" s="62"/>
      <c r="O100" s="62"/>
      <c r="P100" s="9"/>
      <c r="Q100" s="62"/>
      <c r="R100" s="62"/>
      <c r="S100" s="62"/>
      <c r="T100" s="62"/>
      <c r="U100" s="62"/>
      <c r="V100" s="62"/>
      <c r="X100" s="12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</row>
    <row r="101" spans="1:104" ht="15" customHeight="1" x14ac:dyDescent="0.2">
      <c r="A101" s="12"/>
      <c r="B101" s="86">
        <f t="shared" si="1"/>
        <v>47</v>
      </c>
      <c r="C101" s="100" t="s">
        <v>3986</v>
      </c>
      <c r="D101" s="102"/>
      <c r="E101" s="102">
        <f>VLOOKUP(CONCATENATE($D$53,"_Qu_",hi!$C$77),kt_dat_gg!$A$2:$BJ$131,$B101,0)</f>
        <v>101.38524212087253</v>
      </c>
      <c r="F101" s="134">
        <f>VLOOKUP(CONCATENATE($E$53,"_Qu_",hi!$C$77),kt_dat!$A$2:$DM$390,$B101,0)</f>
        <v>99.917336289658564</v>
      </c>
      <c r="G101" s="102">
        <f>VLOOKUP(CONCATENATE($F$53,"_Qu_",hi!$C$77),kt_dat_gg!$A$2:$BJ$131,B101,0)</f>
        <v>125.14292850457304</v>
      </c>
      <c r="H101" s="134">
        <f>VLOOKUP(CONCATENATE($G$53,"_Qu_",hi!$C$77),kt_dat!$A$2:$DM$390,B101,0)</f>
        <v>123.19897035647155</v>
      </c>
      <c r="I101" s="134"/>
      <c r="J101" s="150"/>
      <c r="K101" s="145"/>
      <c r="L101" s="9"/>
      <c r="M101" s="9"/>
      <c r="N101" s="62"/>
      <c r="O101" s="62"/>
      <c r="P101" s="9"/>
      <c r="Q101" s="62"/>
      <c r="R101" s="62"/>
      <c r="S101" s="62"/>
      <c r="T101" s="62"/>
      <c r="U101" s="62"/>
      <c r="V101" s="62"/>
      <c r="X101" s="12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</row>
    <row r="102" spans="1:104" ht="15" customHeight="1" x14ac:dyDescent="0.2">
      <c r="A102" s="12"/>
      <c r="B102" s="86">
        <f t="shared" si="1"/>
        <v>48</v>
      </c>
      <c r="C102" s="100" t="s">
        <v>3988</v>
      </c>
      <c r="D102" s="102"/>
      <c r="E102" s="102">
        <f>VLOOKUP(CONCATENATE($D$53,"_Qu_",hi!$C$77),kt_dat_gg!$A$2:$BJ$131,$B102,0)</f>
        <v>101.1465011693417</v>
      </c>
      <c r="F102" s="134">
        <f>VLOOKUP(CONCATENATE($E$53,"_Qu_",hi!$C$77),kt_dat!$A$2:$DM$390,$B102,0)</f>
        <v>101.15583895070343</v>
      </c>
      <c r="G102" s="102">
        <f>VLOOKUP(CONCATENATE($F$53,"_Qu_",hi!$C$77),kt_dat_gg!$A$2:$BJ$131,B102,0)</f>
        <v>124.33607222241396</v>
      </c>
      <c r="H102" s="134">
        <f>VLOOKUP(CONCATENATE($G$53,"_Qu_",hi!$C$77),kt_dat!$A$2:$DM$390,B102,0)</f>
        <v>123.92114929169213</v>
      </c>
      <c r="I102" s="134"/>
      <c r="J102" s="150"/>
      <c r="K102" s="145"/>
      <c r="L102" s="9"/>
      <c r="M102" s="9"/>
      <c r="N102" s="62"/>
      <c r="O102" s="62"/>
      <c r="P102" s="9"/>
      <c r="Q102" s="62"/>
      <c r="R102" s="62"/>
      <c r="S102" s="62"/>
      <c r="T102" s="62"/>
      <c r="U102" s="62"/>
      <c r="V102" s="62"/>
      <c r="X102" s="12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</row>
    <row r="103" spans="1:104" ht="15" customHeight="1" x14ac:dyDescent="0.2">
      <c r="A103" s="12"/>
      <c r="B103" s="86">
        <f t="shared" si="1"/>
        <v>49</v>
      </c>
      <c r="C103" s="100" t="s">
        <v>3989</v>
      </c>
      <c r="D103" s="102"/>
      <c r="E103" s="102">
        <f>VLOOKUP(CONCATENATE($D$53,"_Qu_",hi!$C$77),kt_dat_gg!$A$2:$BJ$131,$B103,0)</f>
        <v>102.23183839061626</v>
      </c>
      <c r="F103" s="134">
        <f>VLOOKUP(CONCATENATE($E$53,"_Qu_",hi!$C$77),kt_dat!$A$2:$DM$390,$B103,0)</f>
        <v>102.36632826766311</v>
      </c>
      <c r="G103" s="102">
        <f>VLOOKUP(CONCATENATE($F$53,"_Qu_",hi!$C$77),kt_dat_gg!$A$2:$BJ$131,B103,0)</f>
        <v>125.55497584707176</v>
      </c>
      <c r="H103" s="134">
        <f>VLOOKUP(CONCATENATE($G$53,"_Qu_",hi!$C$77),kt_dat!$A$2:$DM$390,B103,0)</f>
        <v>125.88809701907817</v>
      </c>
      <c r="I103" s="134"/>
      <c r="J103" s="150"/>
      <c r="K103" s="145"/>
      <c r="L103" s="9"/>
      <c r="M103" s="9"/>
      <c r="N103" s="62"/>
      <c r="O103" s="62"/>
      <c r="P103" s="9"/>
      <c r="Q103" s="62"/>
      <c r="R103" s="62"/>
      <c r="S103" s="62"/>
      <c r="T103" s="62"/>
      <c r="U103" s="62"/>
      <c r="V103" s="62"/>
      <c r="X103" s="12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</row>
    <row r="104" spans="1:104" ht="15" customHeight="1" x14ac:dyDescent="0.2">
      <c r="A104" s="12"/>
      <c r="B104" s="86">
        <f t="shared" si="1"/>
        <v>50</v>
      </c>
      <c r="C104" s="100" t="s">
        <v>3992</v>
      </c>
      <c r="D104" s="102"/>
      <c r="E104" s="102">
        <f>VLOOKUP(CONCATENATE($D$53,"_Qu_",hi!$C$77),kt_dat_gg!$A$2:$BJ$131,$B104,0)</f>
        <v>102.60908493808391</v>
      </c>
      <c r="F104" s="134">
        <f>VLOOKUP(CONCATENATE($E$53,"_Qu_",hi!$C$77),kt_dat!$A$2:$DM$390,$B104,0)</f>
        <v>103.17334795348225</v>
      </c>
      <c r="G104" s="102">
        <f>VLOOKUP(CONCATENATE($F$53,"_Qu_",hi!$C$77),kt_dat_gg!$A$2:$BJ$131,B104,0)</f>
        <v>126.66568749060605</v>
      </c>
      <c r="H104" s="134">
        <f>VLOOKUP(CONCATENATE($G$53,"_Qu_",hi!$C$77),kt_dat!$A$2:$DM$390,B104,0)</f>
        <v>126.85568123044497</v>
      </c>
      <c r="I104" s="134"/>
      <c r="J104" s="150"/>
      <c r="K104" s="145"/>
      <c r="L104" s="9"/>
      <c r="M104" s="9"/>
      <c r="N104" s="62"/>
      <c r="O104" s="62"/>
      <c r="P104" s="9"/>
      <c r="Q104" s="62"/>
      <c r="R104" s="62"/>
      <c r="S104" s="62"/>
      <c r="T104" s="62"/>
      <c r="U104" s="62"/>
      <c r="V104" s="62"/>
      <c r="X104" s="12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</row>
    <row r="105" spans="1:104" ht="15" customHeight="1" x14ac:dyDescent="0.2">
      <c r="A105" s="12"/>
      <c r="B105" s="86">
        <f t="shared" si="1"/>
        <v>51</v>
      </c>
      <c r="C105" s="100" t="s">
        <v>3993</v>
      </c>
      <c r="D105" s="102"/>
      <c r="E105" s="102">
        <f>VLOOKUP(CONCATENATE($D$53,"_Qu_",hi!$C$77),kt_dat_gg!$A$2:$BJ$131,$B105,0)</f>
        <v>103.54459968441745</v>
      </c>
      <c r="F105" s="134">
        <f>VLOOKUP(CONCATENATE($E$53,"_Qu_",hi!$C$77),kt_dat!$A$2:$DM$390,$B105,0)</f>
        <v>102.28757859310635</v>
      </c>
      <c r="G105" s="102">
        <f>VLOOKUP(CONCATENATE($F$53,"_Qu_",hi!$C$77),kt_dat_gg!$A$2:$BJ$131,B105,0)</f>
        <v>129.26011729813592</v>
      </c>
      <c r="H105" s="134">
        <f>VLOOKUP(CONCATENATE($G$53,"_Qu_",hi!$C$77),kt_dat!$A$2:$DM$390,B105,0)</f>
        <v>127.25328422229501</v>
      </c>
      <c r="I105" s="134"/>
      <c r="J105" s="150"/>
      <c r="K105" s="145"/>
      <c r="L105" s="9"/>
      <c r="M105" s="9"/>
      <c r="N105" s="62"/>
      <c r="O105" s="62"/>
      <c r="P105" s="9"/>
      <c r="Q105" s="62"/>
      <c r="R105" s="62"/>
      <c r="S105" s="62"/>
      <c r="T105" s="62"/>
      <c r="U105" s="62"/>
      <c r="V105" s="62"/>
      <c r="X105" s="12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</row>
    <row r="106" spans="1:104" ht="15" customHeight="1" x14ac:dyDescent="0.2">
      <c r="A106" s="12"/>
      <c r="B106" s="86">
        <f t="shared" si="1"/>
        <v>52</v>
      </c>
      <c r="C106" s="100" t="s">
        <v>3994</v>
      </c>
      <c r="D106" s="102"/>
      <c r="E106" s="102">
        <f>VLOOKUP(CONCATENATE($D$53,"_Qu_",hi!$C$77),kt_dat_gg!$A$2:$BJ$131,$B106,0)</f>
        <v>104.75121369172017</v>
      </c>
      <c r="F106" s="134">
        <f>VLOOKUP(CONCATENATE($E$53,"_Qu_",hi!$C$77),kt_dat!$A$2:$DM$390,$B106,0)</f>
        <v>105.17287250666371</v>
      </c>
      <c r="G106" s="102">
        <f>VLOOKUP(CONCATENATE($F$53,"_Qu_",hi!$C$77),kt_dat_gg!$A$2:$BJ$131,B106,0)</f>
        <v>132.57469074727388</v>
      </c>
      <c r="H106" s="134">
        <f>VLOOKUP(CONCATENATE($G$53,"_Qu_",hi!$C$77),kt_dat!$A$2:$DM$390,B106,0)</f>
        <v>133.67138644166781</v>
      </c>
      <c r="I106" s="134"/>
      <c r="J106" s="150"/>
      <c r="K106" s="145"/>
      <c r="L106" s="9"/>
      <c r="M106" s="9"/>
      <c r="N106" s="62"/>
      <c r="O106" s="62"/>
      <c r="P106" s="9"/>
      <c r="Q106" s="62"/>
      <c r="R106" s="62"/>
      <c r="S106" s="62"/>
      <c r="T106" s="62"/>
      <c r="U106" s="62"/>
      <c r="V106" s="62"/>
      <c r="X106" s="12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</row>
    <row r="107" spans="1:104" ht="15" customHeight="1" x14ac:dyDescent="0.2">
      <c r="A107" s="12"/>
      <c r="B107" s="86">
        <f t="shared" si="1"/>
        <v>53</v>
      </c>
      <c r="C107" s="100" t="s">
        <v>3995</v>
      </c>
      <c r="D107" s="102"/>
      <c r="E107" s="102">
        <f>VLOOKUP(CONCATENATE($D$53,"_Qu_",hi!$C$77),kt_dat_gg!$A$2:$BJ$131,$B107,0)</f>
        <v>106.33819636254599</v>
      </c>
      <c r="F107" s="134">
        <f>VLOOKUP(CONCATENATE($E$53,"_Qu_",hi!$C$77),kt_dat!$A$2:$DM$390,$B107,0)</f>
        <v>106.7931899753904</v>
      </c>
      <c r="G107" s="102">
        <f>VLOOKUP(CONCATENATE($F$53,"_Qu_",hi!$C$77),kt_dat_gg!$A$2:$BJ$131,B107,0)</f>
        <v>136.39617018453939</v>
      </c>
      <c r="H107" s="134">
        <f>VLOOKUP(CONCATENATE($G$53,"_Qu_",hi!$C$77),kt_dat!$A$2:$DM$390,B107,0)</f>
        <v>136.79940157785876</v>
      </c>
      <c r="I107" s="134"/>
      <c r="J107" s="150"/>
      <c r="K107" s="145"/>
      <c r="L107" s="9"/>
      <c r="M107" s="9"/>
      <c r="N107" s="62"/>
      <c r="O107" s="62"/>
      <c r="P107" s="9"/>
      <c r="Q107" s="62"/>
      <c r="R107" s="62"/>
      <c r="S107" s="62"/>
      <c r="T107" s="62"/>
      <c r="U107" s="62"/>
      <c r="V107" s="62"/>
      <c r="X107" s="12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</row>
    <row r="108" spans="1:104" ht="15" customHeight="1" x14ac:dyDescent="0.2">
      <c r="A108" s="12"/>
      <c r="B108" s="86">
        <f t="shared" si="1"/>
        <v>54</v>
      </c>
      <c r="C108" s="100" t="s">
        <v>3997</v>
      </c>
      <c r="D108" s="102"/>
      <c r="E108" s="102">
        <f>VLOOKUP(CONCATENATE($D$53,"_Qu_",hi!$C$77),kt_dat_gg!$A$2:$BJ$131,$B108,0)</f>
        <v>107.67083796494988</v>
      </c>
      <c r="F108" s="134">
        <f>VLOOKUP(CONCATENATE($E$53,"_Qu_",hi!$C$77),kt_dat!$A$2:$DM$390,$B108,0)</f>
        <v>107.04852660558383</v>
      </c>
      <c r="G108" s="102">
        <f>VLOOKUP(CONCATENATE($F$53,"_Qu_",hi!$C$77),kt_dat_gg!$A$2:$BJ$131,B108,0)</f>
        <v>138.34036634554937</v>
      </c>
      <c r="H108" s="134">
        <f>VLOOKUP(CONCATENATE($G$53,"_Qu_",hi!$C$77),kt_dat!$A$2:$DM$390,B108,0)</f>
        <v>138.71772253409151</v>
      </c>
      <c r="I108" s="134"/>
      <c r="J108" s="150"/>
      <c r="K108" s="145"/>
      <c r="L108" s="9"/>
      <c r="M108" s="9"/>
      <c r="N108" s="62"/>
      <c r="O108" s="62"/>
      <c r="P108" s="9"/>
      <c r="Q108" s="62"/>
      <c r="R108" s="62"/>
      <c r="S108" s="62"/>
      <c r="T108" s="62"/>
      <c r="U108" s="62"/>
      <c r="V108" s="62"/>
      <c r="X108" s="12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</row>
    <row r="109" spans="1:104" ht="15" customHeight="1" x14ac:dyDescent="0.2">
      <c r="A109" s="12"/>
      <c r="B109" s="86">
        <f t="shared" si="1"/>
        <v>55</v>
      </c>
      <c r="C109" s="100" t="s">
        <v>3998</v>
      </c>
      <c r="D109" s="102"/>
      <c r="E109" s="102">
        <f>VLOOKUP(CONCATENATE($D$53,"_Qu_",hi!$C$77),kt_dat_gg!$A$2:$BJ$131,$B109,0)</f>
        <v>107.74016649025968</v>
      </c>
      <c r="F109" s="134">
        <f>VLOOKUP(CONCATENATE($E$53,"_Qu_",hi!$C$77),kt_dat!$A$2:$DM$390,$B109,0)</f>
        <v>109.17079731387538</v>
      </c>
      <c r="G109" s="102">
        <f>VLOOKUP(CONCATENATE($F$53,"_Qu_",hi!$C$77),kt_dat_gg!$A$2:$BJ$131,B109,0)</f>
        <v>137.79253391744894</v>
      </c>
      <c r="H109" s="134">
        <f>VLOOKUP(CONCATENATE($G$53,"_Qu_",hi!$C$77),kt_dat!$A$2:$DM$390,B109,0)</f>
        <v>139.50397492469793</v>
      </c>
      <c r="I109" s="134"/>
      <c r="J109" s="150"/>
      <c r="K109" s="145"/>
      <c r="L109" s="9"/>
      <c r="M109" s="9"/>
      <c r="N109" s="62"/>
      <c r="O109" s="62"/>
      <c r="P109" s="9"/>
      <c r="Q109" s="62"/>
      <c r="R109" s="62"/>
      <c r="S109" s="62"/>
      <c r="T109" s="62"/>
      <c r="U109" s="62"/>
      <c r="V109" s="62"/>
      <c r="X109" s="12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</row>
    <row r="110" spans="1:104" ht="15" customHeight="1" x14ac:dyDescent="0.2">
      <c r="A110" s="12"/>
      <c r="B110" s="86">
        <f t="shared" si="1"/>
        <v>56</v>
      </c>
      <c r="C110" s="100" t="s">
        <v>3999</v>
      </c>
      <c r="D110" s="102"/>
      <c r="E110" s="102">
        <f>VLOOKUP(CONCATENATE($D$53,"_Qu_",hi!$C$77),kt_dat_gg!$A$2:$BJ$131,$B110,0)</f>
        <v>107.28382775312764</v>
      </c>
      <c r="F110" s="134">
        <f>VLOOKUP(CONCATENATE($E$53,"_Qu_",hi!$C$77),kt_dat!$A$2:$DM$390,$B110,0)</f>
        <v>107.00117555131985</v>
      </c>
      <c r="G110" s="102">
        <f>VLOOKUP(CONCATENATE($F$53,"_Qu_",hi!$C$77),kt_dat_gg!$A$2:$BJ$131,B110,0)</f>
        <v>132.79994186540512</v>
      </c>
      <c r="H110" s="134">
        <f>VLOOKUP(CONCATENATE($G$53,"_Qu_",hi!$C$77),kt_dat!$A$2:$DM$390,B110,0)</f>
        <v>135.15590429355731</v>
      </c>
      <c r="I110" s="134"/>
      <c r="J110" s="150"/>
      <c r="K110" s="145"/>
      <c r="L110" s="9"/>
      <c r="M110" s="9"/>
      <c r="N110" s="62"/>
      <c r="O110" s="62"/>
      <c r="P110" s="9"/>
      <c r="Q110" s="62"/>
      <c r="R110" s="62"/>
      <c r="S110" s="62"/>
      <c r="T110" s="62"/>
      <c r="U110" s="62"/>
      <c r="V110" s="62"/>
      <c r="X110" s="12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</row>
    <row r="111" spans="1:104" ht="15" customHeight="1" x14ac:dyDescent="0.2">
      <c r="A111" s="12"/>
      <c r="B111" s="86">
        <f t="shared" si="1"/>
        <v>57</v>
      </c>
      <c r="C111" s="100" t="s">
        <v>4000</v>
      </c>
      <c r="D111" s="102"/>
      <c r="E111" s="102">
        <f>VLOOKUP(CONCATENATE($D$53,"_Qu_",hi!$C$77),kt_dat_gg!$A$2:$BJ$131,$B111,0)</f>
        <v>105.67951039418767</v>
      </c>
      <c r="F111" s="134">
        <f>VLOOKUP(CONCATENATE($E$53,"_Qu_",hi!$C$77),kt_dat!$A$2:$DM$390,$B111,0)</f>
        <v>105.67951039418767</v>
      </c>
      <c r="G111" s="102">
        <f>VLOOKUP(CONCATENATE($F$53,"_Qu_",hi!$C$77),kt_dat_gg!$A$2:$BJ$131,B111,0)</f>
        <v>123.73994637796014</v>
      </c>
      <c r="H111" s="134">
        <f>VLOOKUP(CONCATENATE($G$53,"_Qu_",hi!$C$77),kt_dat!$A$2:$DM$390,B111,0)</f>
        <v>123.73994637796014</v>
      </c>
      <c r="I111" s="134"/>
      <c r="J111" s="150"/>
      <c r="K111" s="145"/>
      <c r="L111" s="9"/>
      <c r="M111" s="9"/>
      <c r="N111" s="62"/>
      <c r="O111" s="62"/>
      <c r="P111" s="9"/>
      <c r="Q111" s="62"/>
      <c r="R111" s="62"/>
      <c r="S111" s="62"/>
      <c r="T111" s="62"/>
      <c r="U111" s="62"/>
      <c r="V111" s="62"/>
      <c r="X111" s="12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</row>
    <row r="112" spans="1:104" ht="15" customHeight="1" x14ac:dyDescent="0.2">
      <c r="A112" s="114"/>
      <c r="B112" s="86"/>
      <c r="C112" s="101"/>
      <c r="D112" s="135"/>
      <c r="E112" s="135"/>
      <c r="F112" s="136"/>
      <c r="G112" s="135"/>
      <c r="H112" s="136"/>
      <c r="I112" s="136"/>
      <c r="J112" s="154"/>
      <c r="K112" s="153"/>
      <c r="L112" s="9"/>
      <c r="M112" s="9"/>
      <c r="N112" s="62"/>
      <c r="O112" s="62"/>
      <c r="P112" s="9"/>
      <c r="Q112" s="62"/>
      <c r="R112" s="62"/>
      <c r="S112" s="62"/>
      <c r="T112" s="62"/>
      <c r="U112" s="62"/>
      <c r="V112" s="62"/>
      <c r="X112" s="12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</row>
    <row r="113" spans="1:104" ht="15" customHeight="1" x14ac:dyDescent="0.2">
      <c r="A113" s="114"/>
      <c r="B113" s="86"/>
      <c r="C113" s="101" t="str">
        <f>C110&amp;" - "&amp;C111</f>
        <v>2022:4 - 2023:1</v>
      </c>
      <c r="D113" s="135"/>
      <c r="E113" s="135">
        <f>E111/E110-1</f>
        <v>-1.4953953382719321E-2</v>
      </c>
      <c r="F113" s="136">
        <f>F111/F110-1</f>
        <v>-1.2351875110926058E-2</v>
      </c>
      <c r="G113" s="135">
        <f>G111/G110-1</f>
        <v>-6.8222887451467651E-2</v>
      </c>
      <c r="H113" s="136">
        <f>H111/H110-1</f>
        <v>-8.4465106983427241E-2</v>
      </c>
      <c r="I113" s="136"/>
      <c r="J113" s="154"/>
      <c r="K113" s="153"/>
      <c r="L113" s="9"/>
      <c r="M113" s="9"/>
      <c r="N113" s="62"/>
      <c r="O113" s="62"/>
      <c r="P113" s="9"/>
      <c r="Q113" s="62"/>
      <c r="R113" s="62"/>
      <c r="S113" s="62"/>
      <c r="T113" s="62"/>
      <c r="U113" s="62"/>
      <c r="V113" s="62"/>
      <c r="X113" s="12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</row>
    <row r="114" spans="1:104" ht="15" customHeight="1" x14ac:dyDescent="0.2">
      <c r="A114" s="114"/>
      <c r="B114" s="86"/>
      <c r="C114" s="101" t="str">
        <f>C107&amp;" - "&amp;C111</f>
        <v>2022:1 - 2023:1</v>
      </c>
      <c r="D114" s="135"/>
      <c r="E114" s="135">
        <f>E111/E107-1</f>
        <v>-6.1942556004298543E-3</v>
      </c>
      <c r="F114" s="136">
        <f>F111/F107-1</f>
        <v>-1.0428376392346506E-2</v>
      </c>
      <c r="G114" s="135">
        <f>G111/G107-1</f>
        <v>-9.2790169910605291E-2</v>
      </c>
      <c r="H114" s="136">
        <f>H111/H107-1</f>
        <v>-9.5464271402283085E-2</v>
      </c>
      <c r="I114" s="136"/>
      <c r="J114" s="154"/>
      <c r="K114" s="153"/>
      <c r="L114" s="9"/>
      <c r="M114" s="9"/>
      <c r="N114" s="62"/>
      <c r="O114" s="62"/>
      <c r="P114" s="9"/>
      <c r="Q114" s="62"/>
      <c r="R114" s="62"/>
      <c r="S114" s="62"/>
      <c r="T114" s="62"/>
      <c r="U114" s="62"/>
      <c r="V114" s="62"/>
      <c r="X114" s="12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</row>
    <row r="115" spans="1:104" x14ac:dyDescent="0.2">
      <c r="A115" s="12"/>
      <c r="B115" s="86"/>
      <c r="C115" s="127" t="str">
        <f>te!A125</f>
        <v>Lisciatura: valore medio centrato glissante mentre tre trimestri. Il punto di rilevamento il più attuale è provvisorio.</v>
      </c>
      <c r="D115" s="127"/>
      <c r="E115" s="127"/>
      <c r="F115" s="127"/>
      <c r="G115" s="127"/>
      <c r="H115" s="127"/>
      <c r="I115" s="127"/>
      <c r="J115" s="127"/>
      <c r="K115" s="127"/>
      <c r="L115" s="9"/>
      <c r="M115" s="9"/>
      <c r="N115" s="62"/>
      <c r="O115" s="62"/>
      <c r="P115" s="9"/>
      <c r="Q115" s="62"/>
      <c r="R115" s="62"/>
      <c r="S115" s="62"/>
      <c r="T115" s="62"/>
      <c r="U115" s="62"/>
      <c r="V115" s="62"/>
      <c r="X115" s="12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</row>
    <row r="116" spans="1:104" x14ac:dyDescent="0.2">
      <c r="A116" s="12"/>
      <c r="B116" s="86"/>
      <c r="C116" s="190" t="str">
        <f>te!A11</f>
        <v>Fonte: indici di mercato per immobili di reddito Fahrländer Partner.</v>
      </c>
      <c r="D116" s="190"/>
      <c r="E116" s="190"/>
      <c r="F116" s="190"/>
      <c r="G116" s="190"/>
      <c r="H116" s="190"/>
      <c r="I116" s="190"/>
      <c r="J116" s="190"/>
      <c r="K116" s="190"/>
      <c r="L116" s="9"/>
      <c r="M116" s="9"/>
      <c r="N116" s="62"/>
      <c r="O116" s="62"/>
      <c r="P116" s="9"/>
      <c r="Q116" s="62"/>
      <c r="R116" s="62"/>
      <c r="S116" s="62"/>
      <c r="T116" s="62"/>
      <c r="U116" s="62"/>
      <c r="V116" s="62"/>
      <c r="X116" s="12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</row>
    <row r="117" spans="1:104" ht="30" customHeight="1" x14ac:dyDescent="0.2">
      <c r="A117" s="12"/>
      <c r="B117" s="86"/>
      <c r="C117" s="183"/>
      <c r="D117" s="183"/>
      <c r="E117" s="183"/>
      <c r="F117" s="183"/>
      <c r="G117" s="183"/>
      <c r="H117" s="183"/>
      <c r="I117" s="183"/>
      <c r="J117" s="183"/>
      <c r="K117" s="183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X117" s="12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</row>
    <row r="118" spans="1:104" ht="4.5" customHeight="1" x14ac:dyDescent="0.2">
      <c r="A118" s="12"/>
      <c r="B118" s="9"/>
      <c r="C118" s="119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9"/>
      <c r="X118" s="12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</row>
    <row r="119" spans="1:104" ht="9.9499999999999993" customHeight="1" x14ac:dyDescent="0.2">
      <c r="A119" s="12"/>
      <c r="B119" s="10"/>
      <c r="C119" s="172" t="s">
        <v>10</v>
      </c>
      <c r="D119" s="172"/>
      <c r="E119" s="172"/>
      <c r="F119" s="172" t="str">
        <f>te!A12</f>
        <v>Indici di mercato per immobili di reddito</v>
      </c>
      <c r="G119" s="172"/>
      <c r="H119" s="172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125" t="str">
        <f>hi!$G$5</f>
        <v>1° trimestre 2023</v>
      </c>
      <c r="V119" s="9"/>
      <c r="X119" s="12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</row>
    <row r="120" spans="1:104" s="10" customFormat="1" ht="9.9499999999999993" customHeight="1" x14ac:dyDescent="0.2">
      <c r="A120" s="64"/>
      <c r="C120" s="172" t="s">
        <v>0</v>
      </c>
      <c r="D120" s="172"/>
      <c r="E120" s="172"/>
      <c r="W120" s="64"/>
      <c r="X120" s="12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</row>
    <row r="121" spans="1:104" s="9" customFormat="1" ht="8.1" customHeight="1" x14ac:dyDescent="0.2">
      <c r="A121" s="12"/>
      <c r="W121" s="12"/>
      <c r="X121" s="12"/>
    </row>
    <row r="122" spans="1:104" s="9" customFormat="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</row>
    <row r="123" spans="1:104" s="9" customForma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</row>
    <row r="124" spans="1:104" s="9" customForma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</row>
    <row r="125" spans="1:104" s="9" customForma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</row>
    <row r="126" spans="1:104" s="9" customForma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</row>
    <row r="127" spans="1:104" s="9" customForma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</row>
    <row r="128" spans="1:104" s="9" customForma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</row>
    <row r="129" spans="1:24" s="9" customForma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</row>
    <row r="130" spans="1:24" s="9" customForma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</row>
    <row r="131" spans="1:24" s="9" customForma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</row>
    <row r="132" spans="1:24" s="9" customForma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</row>
    <row r="133" spans="1:24" s="9" customForma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</row>
    <row r="134" spans="1:24" s="9" customForma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</row>
    <row r="135" spans="1:24" s="9" customForma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</row>
    <row r="136" spans="1:24" s="9" customForma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</row>
    <row r="137" spans="1:24" s="9" customForma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</row>
    <row r="138" spans="1:24" s="9" customForma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</row>
    <row r="139" spans="1:24" s="9" customForma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</row>
    <row r="140" spans="1:24" s="9" customForma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</row>
    <row r="141" spans="1:24" s="9" customForma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</row>
    <row r="142" spans="1:24" s="9" customForma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</row>
    <row r="143" spans="1:24" s="9" customForma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</row>
    <row r="144" spans="1:24" s="9" customForma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</row>
    <row r="145" spans="1:24" s="9" customForma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</row>
    <row r="146" spans="1:24" s="9" customForma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</row>
    <row r="147" spans="1:24" s="9" customForma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</row>
    <row r="148" spans="1:24" s="9" customForma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</row>
    <row r="149" spans="1:24" s="9" customForma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</row>
    <row r="150" spans="1:24" s="9" customForma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</row>
    <row r="151" spans="1:24" s="9" customForma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</row>
    <row r="152" spans="1:24" s="9" customForma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</row>
    <row r="153" spans="1:24" s="9" customForma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</row>
    <row r="154" spans="1:24" s="9" customForma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</row>
    <row r="155" spans="1:24" s="9" customForma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</row>
    <row r="156" spans="1:24" s="9" customForma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</row>
    <row r="157" spans="1:24" s="9" customForma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</row>
    <row r="158" spans="1:24" s="9" customForma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</row>
    <row r="159" spans="1:24" s="9" customForma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</row>
    <row r="160" spans="1:24" s="9" customForma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</row>
    <row r="161" spans="1:24" s="9" customForma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 s="9" customForma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s="9" customForma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s="9" customForma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s="9" customForma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9" customForma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</sheetData>
  <sheetProtection sheet="1" objects="1" scenarios="1"/>
  <mergeCells count="32">
    <mergeCell ref="C120:E120"/>
    <mergeCell ref="C116:K116"/>
    <mergeCell ref="C33:H33"/>
    <mergeCell ref="C117:K117"/>
    <mergeCell ref="C119:E119"/>
    <mergeCell ref="F119:H119"/>
    <mergeCell ref="C47:E47"/>
    <mergeCell ref="G58:H58"/>
    <mergeCell ref="C44:K44"/>
    <mergeCell ref="C40:D40"/>
    <mergeCell ref="C46:E46"/>
    <mergeCell ref="F46:H46"/>
    <mergeCell ref="M41:U41"/>
    <mergeCell ref="C41:K41"/>
    <mergeCell ref="L58:M58"/>
    <mergeCell ref="N58:O58"/>
    <mergeCell ref="P58:Q58"/>
    <mergeCell ref="R58:S58"/>
    <mergeCell ref="T58:U58"/>
    <mergeCell ref="E58:F58"/>
    <mergeCell ref="T46:U46"/>
    <mergeCell ref="M42:U43"/>
    <mergeCell ref="C11:K11"/>
    <mergeCell ref="E37:I37"/>
    <mergeCell ref="O37:S37"/>
    <mergeCell ref="C39:D39"/>
    <mergeCell ref="M40:N40"/>
    <mergeCell ref="M11:U11"/>
    <mergeCell ref="C13:K13"/>
    <mergeCell ref="M13:U13"/>
    <mergeCell ref="M34:U35"/>
    <mergeCell ref="M39:N39"/>
  </mergeCells>
  <phoneticPr fontId="2" type="noConversion"/>
  <conditionalFormatting sqref="C42:M42 C86:J86 C87:U98">
    <cfRule type="containsErrors" dxfId="22" priority="12">
      <formula>ISERROR(C42)</formula>
    </cfRule>
  </conditionalFormatting>
  <conditionalFormatting sqref="C99:U114">
    <cfRule type="containsErrors" dxfId="21" priority="8">
      <formula>ISERROR(C99)</formula>
    </cfRule>
  </conditionalFormatting>
  <conditionalFormatting sqref="E42:K42 R41 T41 O39:U40">
    <cfRule type="containsErrors" dxfId="20" priority="163">
      <formula>ISERROR(E39)</formula>
    </cfRule>
  </conditionalFormatting>
  <conditionalFormatting sqref="E42:K42">
    <cfRule type="containsErrors" dxfId="19" priority="161">
      <formula>ISERROR(E42)</formula>
    </cfRule>
    <cfRule type="expression" dxfId="18" priority="162" stopIfTrue="1">
      <formula>#N/A</formula>
    </cfRule>
  </conditionalFormatting>
  <conditionalFormatting sqref="G38">
    <cfRule type="containsErrors" dxfId="17" priority="32">
      <formula>ISERROR(G38)</formula>
    </cfRule>
    <cfRule type="expression" dxfId="16" priority="33" stopIfTrue="1">
      <formula>#N/A</formula>
    </cfRule>
  </conditionalFormatting>
  <conditionalFormatting sqref="G38:G40">
    <cfRule type="containsErrors" dxfId="15" priority="34">
      <formula>ISERROR(G38)</formula>
    </cfRule>
    <cfRule type="expression" dxfId="14" priority="35" stopIfTrue="1">
      <formula>#N/A</formula>
    </cfRule>
  </conditionalFormatting>
  <conditionalFormatting sqref="J37:K37 E37:E38 I38:K38">
    <cfRule type="containsErrors" dxfId="13" priority="149">
      <formula>ISERROR(E37)</formula>
    </cfRule>
    <cfRule type="expression" dxfId="12" priority="150" stopIfTrue="1">
      <formula>#N/A</formula>
    </cfRule>
  </conditionalFormatting>
  <conditionalFormatting sqref="J37:K37 E37:E40 I38:K40">
    <cfRule type="containsErrors" dxfId="11" priority="151">
      <formula>ISERROR(E37)</formula>
    </cfRule>
    <cfRule type="expression" dxfId="10" priority="152" stopIfTrue="1">
      <formula>#N/A</formula>
    </cfRule>
  </conditionalFormatting>
  <conditionalFormatting sqref="K84:P85">
    <cfRule type="containsErrors" dxfId="9" priority="1">
      <formula>ISERROR(K84)</formula>
    </cfRule>
  </conditionalFormatting>
  <conditionalFormatting sqref="K86:P87 L43 C44:U56 C57:P57 T57:U57 Q84:U86 C83:J85 C58:U82 C38:U41">
    <cfRule type="containsErrors" dxfId="8" priority="29">
      <formula>ISERROR(C38)</formula>
    </cfRule>
  </conditionalFormatting>
  <conditionalFormatting sqref="M34">
    <cfRule type="containsErrors" dxfId="7" priority="10">
      <formula>ISERROR(M34)</formula>
    </cfRule>
  </conditionalFormatting>
  <conditionalFormatting sqref="M84:M86">
    <cfRule type="containsErrors" dxfId="6" priority="20">
      <formula>ISERROR(M84)</formula>
    </cfRule>
    <cfRule type="expression" dxfId="5" priority="21" stopIfTrue="1">
      <formula>#N/A</formula>
    </cfRule>
  </conditionalFormatting>
  <conditionalFormatting sqref="N144">
    <cfRule type="expression" priority="80">
      <formula>"istzahl($D$10)"</formula>
    </cfRule>
  </conditionalFormatting>
  <conditionalFormatting sqref="O84:O85">
    <cfRule type="containsErrors" dxfId="4" priority="2">
      <formula>ISERROR(O84)</formula>
    </cfRule>
    <cfRule type="expression" dxfId="3" priority="3" stopIfTrue="1">
      <formula>#N/A</formula>
    </cfRule>
  </conditionalFormatting>
  <conditionalFormatting sqref="O87">
    <cfRule type="containsErrors" dxfId="2" priority="27">
      <formula>ISERROR(O87)</formula>
    </cfRule>
    <cfRule type="expression" dxfId="1" priority="28" stopIfTrue="1">
      <formula>#N/A</formula>
    </cfRule>
  </conditionalFormatting>
  <conditionalFormatting sqref="R41 T41 E42:K42 O39:U40">
    <cfRule type="expression" dxfId="0" priority="164" stopIfTrue="1">
      <formula>#N/A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rowBreaks count="1" manualBreakCount="1">
    <brk id="48" max="16383" man="1"/>
  </rowBreaks>
  <colBreaks count="1" manualBreakCount="1">
    <brk id="2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00164" r:id="rId4" name="Drop Down 4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28575</xdr:rowOff>
                  </from>
                  <to>
                    <xdr:col>9</xdr:col>
                    <xdr:colOff>400050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168" r:id="rId5" name="Drop Down 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171450</xdr:rowOff>
                  </from>
                  <to>
                    <xdr:col>9</xdr:col>
                    <xdr:colOff>400050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BM151"/>
  <sheetViews>
    <sheetView workbookViewId="0">
      <pane xSplit="20820" ySplit="4575" topLeftCell="Y115"/>
      <selection pane="topRight"/>
      <selection pane="bottomLeft"/>
      <selection pane="bottomRight"/>
    </sheetView>
  </sheetViews>
  <sheetFormatPr baseColWidth="10" defaultColWidth="11.19921875" defaultRowHeight="14.25" x14ac:dyDescent="0.2"/>
  <cols>
    <col min="1" max="1" width="20.59765625" style="5" customWidth="1"/>
    <col min="2" max="2" width="13.796875" style="5" customWidth="1"/>
    <col min="3" max="15" width="11.19921875" style="5"/>
    <col min="16" max="18" width="12.69921875" style="5" bestFit="1" customWidth="1"/>
    <col min="19" max="25" width="11.19921875" style="5"/>
    <col min="26" max="27" width="11.19921875" style="5" customWidth="1"/>
    <col min="28" max="28" width="11.19921875" style="5"/>
    <col min="29" max="29" width="11.5" style="5" customWidth="1"/>
    <col min="30" max="16384" width="11.19921875" style="5"/>
  </cols>
  <sheetData>
    <row r="1" spans="1:65" ht="15" x14ac:dyDescent="0.25">
      <c r="A1" s="34" t="s">
        <v>3594</v>
      </c>
      <c r="B1" s="5" t="s">
        <v>187</v>
      </c>
      <c r="C1" s="5" t="s">
        <v>186</v>
      </c>
      <c r="D1" s="5" t="s">
        <v>179</v>
      </c>
      <c r="E1" s="6" t="s">
        <v>17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152</v>
      </c>
      <c r="K1" s="6" t="s">
        <v>390</v>
      </c>
      <c r="L1" s="6" t="s">
        <v>391</v>
      </c>
      <c r="M1" s="6" t="s">
        <v>393</v>
      </c>
      <c r="N1" s="6" t="s">
        <v>410</v>
      </c>
      <c r="O1" s="6" t="s">
        <v>417</v>
      </c>
      <c r="P1" s="6" t="s">
        <v>418</v>
      </c>
      <c r="Q1" s="6" t="s">
        <v>419</v>
      </c>
      <c r="R1" s="6" t="s">
        <v>420</v>
      </c>
      <c r="S1" s="6" t="s">
        <v>421</v>
      </c>
      <c r="T1" s="6" t="s">
        <v>422</v>
      </c>
      <c r="U1" s="6" t="s">
        <v>423</v>
      </c>
      <c r="V1" s="6" t="s">
        <v>473</v>
      </c>
      <c r="W1" s="6" t="s">
        <v>474</v>
      </c>
      <c r="X1" s="6" t="s">
        <v>3591</v>
      </c>
      <c r="Y1" s="6" t="s">
        <v>3592</v>
      </c>
      <c r="Z1" s="6" t="s">
        <v>3593</v>
      </c>
      <c r="AA1" s="6" t="s">
        <v>3595</v>
      </c>
      <c r="AB1" s="6" t="s">
        <v>3596</v>
      </c>
      <c r="AC1" s="6" t="s">
        <v>3655</v>
      </c>
      <c r="AD1" s="6" t="s">
        <v>3658</v>
      </c>
      <c r="AE1" s="6" t="s">
        <v>3659</v>
      </c>
      <c r="AF1" s="6" t="s">
        <v>3660</v>
      </c>
      <c r="AG1" s="6" t="s">
        <v>3663</v>
      </c>
      <c r="AH1" s="6" t="s">
        <v>3664</v>
      </c>
      <c r="AI1" s="6" t="s">
        <v>3665</v>
      </c>
      <c r="AJ1" s="6" t="s">
        <v>3762</v>
      </c>
      <c r="AK1" s="6" t="s">
        <v>3764</v>
      </c>
      <c r="AL1" s="6" t="s">
        <v>3765</v>
      </c>
      <c r="AM1" s="6" t="s">
        <v>3766</v>
      </c>
      <c r="AN1" s="6" t="s">
        <v>3767</v>
      </c>
      <c r="AO1" s="6" t="s">
        <v>3772</v>
      </c>
      <c r="AP1" s="6" t="s">
        <v>3773</v>
      </c>
      <c r="AQ1" s="6" t="s">
        <v>3774</v>
      </c>
      <c r="AR1" s="6" t="s">
        <v>3827</v>
      </c>
      <c r="AS1" s="6" t="s">
        <v>3872</v>
      </c>
      <c r="AT1" s="6" t="s">
        <v>3985</v>
      </c>
      <c r="AU1" s="6" t="s">
        <v>3986</v>
      </c>
      <c r="AV1" s="6" t="s">
        <v>3988</v>
      </c>
      <c r="AW1" s="6" t="s">
        <v>3989</v>
      </c>
      <c r="AX1" s="6" t="s">
        <v>3992</v>
      </c>
      <c r="AY1" s="6" t="s">
        <v>3993</v>
      </c>
      <c r="AZ1" s="6" t="s">
        <v>3994</v>
      </c>
      <c r="BA1" s="6" t="s">
        <v>3995</v>
      </c>
      <c r="BB1" s="6" t="s">
        <v>3997</v>
      </c>
      <c r="BC1" s="6" t="s">
        <v>3998</v>
      </c>
      <c r="BD1" s="6" t="s">
        <v>3999</v>
      </c>
      <c r="BE1" s="6" t="s">
        <v>4000</v>
      </c>
      <c r="BF1" s="6"/>
      <c r="BG1" s="6"/>
      <c r="BH1" s="6"/>
      <c r="BI1" s="6"/>
      <c r="BJ1" s="6"/>
      <c r="BK1" s="6"/>
    </row>
    <row r="2" spans="1:65" ht="15" x14ac:dyDescent="0.25">
      <c r="A2" s="7" t="str">
        <f t="shared" ref="A2:A47" si="0">CONCATENATE(B2,"_",C2,"_",D2)</f>
        <v>mwg_nemiet_QU_1</v>
      </c>
      <c r="B2" s="5" t="s">
        <v>3823</v>
      </c>
      <c r="C2" s="5" t="s">
        <v>536</v>
      </c>
      <c r="D2" s="5">
        <v>1</v>
      </c>
      <c r="E2" s="8">
        <v>100</v>
      </c>
      <c r="F2" s="8">
        <v>99.238276857740161</v>
      </c>
      <c r="G2" s="8">
        <v>99.30796855600299</v>
      </c>
      <c r="H2" s="8">
        <v>98.512069042654332</v>
      </c>
      <c r="I2" s="8">
        <v>98.756179484457036</v>
      </c>
      <c r="J2" s="8">
        <v>98.95760331680458</v>
      </c>
      <c r="K2" s="8">
        <v>98.706506676284306</v>
      </c>
      <c r="L2" s="8">
        <v>99.878504533155294</v>
      </c>
      <c r="M2" s="8">
        <v>100.97140820320641</v>
      </c>
      <c r="N2" s="8">
        <v>101.91743607022062</v>
      </c>
      <c r="O2" s="8">
        <v>100.7201287303261</v>
      </c>
      <c r="P2" s="8">
        <v>101.31160260697121</v>
      </c>
      <c r="Q2" s="8">
        <v>101.9133903506489</v>
      </c>
      <c r="R2" s="8">
        <v>102.17730364177957</v>
      </c>
      <c r="S2" s="8">
        <v>103.24522595915155</v>
      </c>
      <c r="T2" s="8">
        <v>102.90422327856226</v>
      </c>
      <c r="U2" s="8">
        <v>103.21704367282913</v>
      </c>
      <c r="V2" s="8">
        <v>104.66998415239928</v>
      </c>
      <c r="W2" s="8">
        <v>104.8106512336265</v>
      </c>
      <c r="X2" s="8">
        <v>105.18023323774716</v>
      </c>
      <c r="Y2" s="8">
        <v>106.2586339098339</v>
      </c>
      <c r="Z2" s="8">
        <v>107.29453440975807</v>
      </c>
      <c r="AA2" s="8">
        <v>107.64579315057385</v>
      </c>
      <c r="AB2" s="8">
        <v>106.65728869410935</v>
      </c>
      <c r="AC2" s="8">
        <v>106.17330249633869</v>
      </c>
      <c r="AD2" s="8">
        <v>107.30804419204496</v>
      </c>
      <c r="AE2" s="8">
        <v>106.7498127258536</v>
      </c>
      <c r="AF2" s="8">
        <v>106.82597875691155</v>
      </c>
      <c r="AG2" s="8">
        <v>106.17480718241616</v>
      </c>
      <c r="AH2" s="8">
        <v>105.38601607761574</v>
      </c>
      <c r="AI2" s="8">
        <v>105.99993399361797</v>
      </c>
      <c r="AJ2" s="8">
        <v>105.41792311772849</v>
      </c>
      <c r="AK2" s="8">
        <v>106.79606298174338</v>
      </c>
      <c r="AL2" s="8">
        <v>106.56747969991184</v>
      </c>
      <c r="AM2" s="8">
        <v>106.21780087066581</v>
      </c>
      <c r="AN2" s="8">
        <v>105.56933539644308</v>
      </c>
      <c r="AO2" s="8">
        <v>106.0370754138944</v>
      </c>
      <c r="AP2" s="8">
        <v>106.39254625501215</v>
      </c>
      <c r="AQ2" s="8">
        <v>106.30116881176804</v>
      </c>
      <c r="AR2" s="8">
        <v>105.97307201776998</v>
      </c>
      <c r="AS2" s="8">
        <v>106.59574718570994</v>
      </c>
      <c r="AT2" s="8">
        <v>107.29079885156381</v>
      </c>
      <c r="AU2" s="8">
        <v>106.30804552444448</v>
      </c>
      <c r="AV2" s="8">
        <v>106.51452399684504</v>
      </c>
      <c r="AW2" s="8">
        <v>106.44125227424381</v>
      </c>
      <c r="AX2" s="8">
        <v>107.49641735087319</v>
      </c>
      <c r="AY2" s="8">
        <v>107.08032149512418</v>
      </c>
      <c r="AZ2" s="8">
        <v>107.82199499018638</v>
      </c>
      <c r="BA2" s="8">
        <v>108.3302799496014</v>
      </c>
      <c r="BB2" s="8">
        <v>107.56546035965799</v>
      </c>
      <c r="BC2" s="8">
        <v>107.83284013870258</v>
      </c>
      <c r="BD2" s="8">
        <v>107.41204581024529</v>
      </c>
      <c r="BE2" s="8">
        <v>107.38745865393635</v>
      </c>
      <c r="BF2" s="8"/>
      <c r="BG2" s="8"/>
      <c r="BH2" s="8"/>
      <c r="BI2" s="8"/>
      <c r="BJ2" s="8"/>
      <c r="BK2" s="8"/>
      <c r="BM2" s="34"/>
    </row>
    <row r="3" spans="1:65" x14ac:dyDescent="0.2">
      <c r="A3" s="7" t="str">
        <f t="shared" si="0"/>
        <v>mwg_nemiet_QU_2</v>
      </c>
      <c r="B3" s="5" t="s">
        <v>3823</v>
      </c>
      <c r="C3" s="5" t="s">
        <v>536</v>
      </c>
      <c r="D3" s="5">
        <v>2</v>
      </c>
      <c r="E3" s="8">
        <v>100</v>
      </c>
      <c r="F3" s="8">
        <v>100.74955157919088</v>
      </c>
      <c r="G3" s="8">
        <v>99.701535583897908</v>
      </c>
      <c r="H3" s="8">
        <v>99.364658431873679</v>
      </c>
      <c r="I3" s="8">
        <v>99.439078586456844</v>
      </c>
      <c r="J3" s="8">
        <v>100.68370726788049</v>
      </c>
      <c r="K3" s="8">
        <v>101.30355389794146</v>
      </c>
      <c r="L3" s="8">
        <v>102.00869752648912</v>
      </c>
      <c r="M3" s="8">
        <v>103.27039447250156</v>
      </c>
      <c r="N3" s="8">
        <v>100.20104707244177</v>
      </c>
      <c r="O3" s="8">
        <v>102.49560566278436</v>
      </c>
      <c r="P3" s="8">
        <v>101.17386670085125</v>
      </c>
      <c r="Q3" s="8">
        <v>102.67533770812025</v>
      </c>
      <c r="R3" s="8">
        <v>103.0276840983078</v>
      </c>
      <c r="S3" s="8">
        <v>105.833864339927</v>
      </c>
      <c r="T3" s="8">
        <v>110.37877059291392</v>
      </c>
      <c r="U3" s="8">
        <v>107.25119075206393</v>
      </c>
      <c r="V3" s="8">
        <v>110.27389180308008</v>
      </c>
      <c r="W3" s="8">
        <v>109.65825769345869</v>
      </c>
      <c r="X3" s="8">
        <v>108.11198513811591</v>
      </c>
      <c r="Y3" s="8">
        <v>108.00059794034725</v>
      </c>
      <c r="Z3" s="8">
        <v>108.72605022655964</v>
      </c>
      <c r="AA3" s="8">
        <v>106.7342369338275</v>
      </c>
      <c r="AB3" s="8">
        <v>106.6243074968839</v>
      </c>
      <c r="AC3" s="8">
        <v>106.1494208898426</v>
      </c>
      <c r="AD3" s="8">
        <v>106.86367664582737</v>
      </c>
      <c r="AE3" s="8">
        <v>107.73835534783849</v>
      </c>
      <c r="AF3" s="8">
        <v>107.43582886472696</v>
      </c>
      <c r="AG3" s="8">
        <v>107.60243088700214</v>
      </c>
      <c r="AH3" s="8">
        <v>107.33475560742683</v>
      </c>
      <c r="AI3" s="8">
        <v>106.65159696259241</v>
      </c>
      <c r="AJ3" s="8">
        <v>105.764006458027</v>
      </c>
      <c r="AK3" s="8">
        <v>106.55912814979722</v>
      </c>
      <c r="AL3" s="8">
        <v>105.9865641079416</v>
      </c>
      <c r="AM3" s="8">
        <v>104.10143625786259</v>
      </c>
      <c r="AN3" s="8">
        <v>103.8114159897723</v>
      </c>
      <c r="AO3" s="8">
        <v>104.61735962580414</v>
      </c>
      <c r="AP3" s="8">
        <v>104.5655450752496</v>
      </c>
      <c r="AQ3" s="8">
        <v>104.08888410615238</v>
      </c>
      <c r="AR3" s="8">
        <v>104.06738660272221</v>
      </c>
      <c r="AS3" s="8">
        <v>104.71925770387929</v>
      </c>
      <c r="AT3" s="8">
        <v>105.03868722943767</v>
      </c>
      <c r="AU3" s="8">
        <v>104.80234474943589</v>
      </c>
      <c r="AV3" s="8">
        <v>104.90248626689981</v>
      </c>
      <c r="AW3" s="8">
        <v>105.00024291734415</v>
      </c>
      <c r="AX3" s="8">
        <v>105.47130323326732</v>
      </c>
      <c r="AY3" s="8">
        <v>105.77188498488674</v>
      </c>
      <c r="AZ3" s="8">
        <v>105.8328918464012</v>
      </c>
      <c r="BA3" s="8">
        <v>105.96211641513975</v>
      </c>
      <c r="BB3" s="8">
        <v>103.74166451495728</v>
      </c>
      <c r="BC3" s="8">
        <v>102.46831839949482</v>
      </c>
      <c r="BD3" s="8">
        <v>102.15858721573616</v>
      </c>
      <c r="BE3" s="8">
        <v>103.47410945597201</v>
      </c>
      <c r="BF3" s="8"/>
      <c r="BG3" s="8"/>
      <c r="BH3" s="8"/>
      <c r="BI3" s="8"/>
      <c r="BJ3" s="8"/>
      <c r="BK3" s="8"/>
    </row>
    <row r="4" spans="1:65" x14ac:dyDescent="0.2">
      <c r="A4" s="7" t="str">
        <f t="shared" si="0"/>
        <v>mwg_nemiet_QU_3</v>
      </c>
      <c r="B4" s="5" t="s">
        <v>3823</v>
      </c>
      <c r="C4" s="5" t="s">
        <v>536</v>
      </c>
      <c r="D4" s="5">
        <v>3</v>
      </c>
      <c r="E4" s="8">
        <v>100</v>
      </c>
      <c r="F4" s="8">
        <v>100.06754914318374</v>
      </c>
      <c r="G4" s="8">
        <v>100.42665179982386</v>
      </c>
      <c r="H4" s="8">
        <v>100.09856187526296</v>
      </c>
      <c r="I4" s="8">
        <v>100.5074755807607</v>
      </c>
      <c r="J4" s="8">
        <v>101.18289564261083</v>
      </c>
      <c r="K4" s="8">
        <v>100.98951909321141</v>
      </c>
      <c r="L4" s="8">
        <v>101.82290235645431</v>
      </c>
      <c r="M4" s="8">
        <v>103.00439589357291</v>
      </c>
      <c r="N4" s="8">
        <v>104.09684227892539</v>
      </c>
      <c r="O4" s="8">
        <v>104.18069043039031</v>
      </c>
      <c r="P4" s="8">
        <v>103.39613432928726</v>
      </c>
      <c r="Q4" s="8">
        <v>104.63944919223506</v>
      </c>
      <c r="R4" s="8">
        <v>105.50472869600382</v>
      </c>
      <c r="S4" s="8">
        <v>106.90871023280326</v>
      </c>
      <c r="T4" s="8">
        <v>106.82208686589271</v>
      </c>
      <c r="U4" s="8">
        <v>106.89678785896297</v>
      </c>
      <c r="V4" s="8">
        <v>108.06618576755443</v>
      </c>
      <c r="W4" s="8">
        <v>107.4700700624951</v>
      </c>
      <c r="X4" s="8">
        <v>107.66402966704929</v>
      </c>
      <c r="Y4" s="8">
        <v>107.96902917218372</v>
      </c>
      <c r="Z4" s="8">
        <v>108.71443512140009</v>
      </c>
      <c r="AA4" s="8">
        <v>107.29717497568679</v>
      </c>
      <c r="AB4" s="8">
        <v>106.35662233918768</v>
      </c>
      <c r="AC4" s="8">
        <v>105.48489382715418</v>
      </c>
      <c r="AD4" s="8">
        <v>106.23424673780502</v>
      </c>
      <c r="AE4" s="8">
        <v>105.35909755307725</v>
      </c>
      <c r="AF4" s="8">
        <v>105.72724719214162</v>
      </c>
      <c r="AG4" s="8">
        <v>105.15193967923115</v>
      </c>
      <c r="AH4" s="8">
        <v>104.60147851851107</v>
      </c>
      <c r="AI4" s="8">
        <v>104.36936952889633</v>
      </c>
      <c r="AJ4" s="8">
        <v>104.27814307433469</v>
      </c>
      <c r="AK4" s="8">
        <v>105.77039475745855</v>
      </c>
      <c r="AL4" s="8">
        <v>105.25476578791</v>
      </c>
      <c r="AM4" s="8">
        <v>104.4451543086381</v>
      </c>
      <c r="AN4" s="8">
        <v>103.55015208343931</v>
      </c>
      <c r="AO4" s="8">
        <v>104.04573928264216</v>
      </c>
      <c r="AP4" s="8">
        <v>104.3734296930555</v>
      </c>
      <c r="AQ4" s="8">
        <v>104.38588539827352</v>
      </c>
      <c r="AR4" s="8">
        <v>103.83395721152284</v>
      </c>
      <c r="AS4" s="8">
        <v>104.56602464983114</v>
      </c>
      <c r="AT4" s="8">
        <v>105.17271680658769</v>
      </c>
      <c r="AU4" s="8">
        <v>104.13391139758362</v>
      </c>
      <c r="AV4" s="8">
        <v>104.56894970116667</v>
      </c>
      <c r="AW4" s="8">
        <v>104.33206127281929</v>
      </c>
      <c r="AX4" s="8">
        <v>105.34398129783381</v>
      </c>
      <c r="AY4" s="8">
        <v>106.23950790640913</v>
      </c>
      <c r="AZ4" s="8">
        <v>106.59101296573461</v>
      </c>
      <c r="BA4" s="8">
        <v>107.07044952367264</v>
      </c>
      <c r="BB4" s="8">
        <v>105.49199945196568</v>
      </c>
      <c r="BC4" s="8">
        <v>105.83555147548735</v>
      </c>
      <c r="BD4" s="8">
        <v>105.38019686048798</v>
      </c>
      <c r="BE4" s="8">
        <v>105.92393342156087</v>
      </c>
      <c r="BF4" s="8"/>
      <c r="BG4" s="8"/>
      <c r="BH4" s="8"/>
      <c r="BI4" s="8"/>
      <c r="BJ4" s="8"/>
      <c r="BK4" s="8"/>
    </row>
    <row r="5" spans="1:65" x14ac:dyDescent="0.2">
      <c r="A5" s="7" t="str">
        <f t="shared" si="0"/>
        <v>mwg_nemiet_QU_4</v>
      </c>
      <c r="B5" s="5" t="s">
        <v>3823</v>
      </c>
      <c r="C5" s="5" t="s">
        <v>536</v>
      </c>
      <c r="D5" s="5">
        <v>4</v>
      </c>
      <c r="E5" s="8">
        <v>100</v>
      </c>
      <c r="F5" s="8">
        <v>100.04829092190373</v>
      </c>
      <c r="G5" s="8">
        <v>100.42818760462804</v>
      </c>
      <c r="H5" s="8">
        <v>99.859243944637555</v>
      </c>
      <c r="I5" s="8">
        <v>100.26700138351079</v>
      </c>
      <c r="J5" s="8">
        <v>100.87794444010743</v>
      </c>
      <c r="K5" s="8">
        <v>100.93790665157461</v>
      </c>
      <c r="L5" s="8">
        <v>101.73310500189206</v>
      </c>
      <c r="M5" s="8">
        <v>102.68690808852017</v>
      </c>
      <c r="N5" s="8">
        <v>103.32739266853307</v>
      </c>
      <c r="O5" s="8">
        <v>103.4680162352051</v>
      </c>
      <c r="P5" s="8">
        <v>102.65293891857151</v>
      </c>
      <c r="Q5" s="8">
        <v>103.90558899003453</v>
      </c>
      <c r="R5" s="8">
        <v>104.40165063291073</v>
      </c>
      <c r="S5" s="8">
        <v>105.71072210948347</v>
      </c>
      <c r="T5" s="8">
        <v>106.50350763712943</v>
      </c>
      <c r="U5" s="8">
        <v>105.79261150889661</v>
      </c>
      <c r="V5" s="8">
        <v>106.61729766491364</v>
      </c>
      <c r="W5" s="8">
        <v>106.4124802416349</v>
      </c>
      <c r="X5" s="8">
        <v>106.81182022232146</v>
      </c>
      <c r="Y5" s="8">
        <v>107.69878360485805</v>
      </c>
      <c r="Z5" s="8">
        <v>108.57350990452829</v>
      </c>
      <c r="AA5" s="8">
        <v>108.46995852073398</v>
      </c>
      <c r="AB5" s="8">
        <v>107.07389413042945</v>
      </c>
      <c r="AC5" s="8">
        <v>106.62437878531483</v>
      </c>
      <c r="AD5" s="8">
        <v>107.46487529986925</v>
      </c>
      <c r="AE5" s="8">
        <v>106.17080217835222</v>
      </c>
      <c r="AF5" s="8">
        <v>106.55863565425203</v>
      </c>
      <c r="AG5" s="8">
        <v>105.98072475156208</v>
      </c>
      <c r="AH5" s="8">
        <v>105.47287845834323</v>
      </c>
      <c r="AI5" s="8">
        <v>105.53960604994572</v>
      </c>
      <c r="AJ5" s="8">
        <v>105.52869597925559</v>
      </c>
      <c r="AK5" s="8">
        <v>107.2898755817715</v>
      </c>
      <c r="AL5" s="8">
        <v>106.83411257418318</v>
      </c>
      <c r="AM5" s="8">
        <v>106.05030137949905</v>
      </c>
      <c r="AN5" s="8">
        <v>105.13324329105697</v>
      </c>
      <c r="AO5" s="8">
        <v>105.56215839547922</v>
      </c>
      <c r="AP5" s="8">
        <v>105.71742290555817</v>
      </c>
      <c r="AQ5" s="8">
        <v>106.09637978204769</v>
      </c>
      <c r="AR5" s="8">
        <v>105.98793252644967</v>
      </c>
      <c r="AS5" s="8">
        <v>106.66938716945118</v>
      </c>
      <c r="AT5" s="8">
        <v>107.14098334331889</v>
      </c>
      <c r="AU5" s="8">
        <v>105.9143798017311</v>
      </c>
      <c r="AV5" s="8">
        <v>105.92076563570589</v>
      </c>
      <c r="AW5" s="8">
        <v>105.75535496370605</v>
      </c>
      <c r="AX5" s="8">
        <v>107.62501584711622</v>
      </c>
      <c r="AY5" s="8">
        <v>107.31218636737798</v>
      </c>
      <c r="AZ5" s="8">
        <v>107.13568139502834</v>
      </c>
      <c r="BA5" s="8">
        <v>107.06608414713395</v>
      </c>
      <c r="BB5" s="8">
        <v>105.2356097794966</v>
      </c>
      <c r="BC5" s="8">
        <v>105.57673487739901</v>
      </c>
      <c r="BD5" s="8">
        <v>105.47937670888814</v>
      </c>
      <c r="BE5" s="8">
        <v>105.8106913500323</v>
      </c>
      <c r="BF5" s="8"/>
      <c r="BG5" s="8"/>
      <c r="BH5" s="8"/>
      <c r="BI5" s="8"/>
      <c r="BJ5" s="8"/>
      <c r="BK5" s="8"/>
    </row>
    <row r="6" spans="1:65" x14ac:dyDescent="0.2">
      <c r="A6" s="7" t="str">
        <f t="shared" si="0"/>
        <v>mwg_nemiet_QU_5</v>
      </c>
      <c r="B6" s="5" t="s">
        <v>3823</v>
      </c>
      <c r="C6" s="5" t="s">
        <v>536</v>
      </c>
      <c r="D6" s="5">
        <v>5</v>
      </c>
      <c r="E6" s="8">
        <v>100</v>
      </c>
      <c r="F6" s="8">
        <v>99.904655384005281</v>
      </c>
      <c r="G6" s="8">
        <v>100.36847848475207</v>
      </c>
      <c r="H6" s="8">
        <v>99.737409426356677</v>
      </c>
      <c r="I6" s="8">
        <v>100.04685829675228</v>
      </c>
      <c r="J6" s="8">
        <v>100.57749523589872</v>
      </c>
      <c r="K6" s="8">
        <v>100.46122628120411</v>
      </c>
      <c r="L6" s="8">
        <v>101.27199723688388</v>
      </c>
      <c r="M6" s="8">
        <v>102.21885645979208</v>
      </c>
      <c r="N6" s="8">
        <v>103.20041730819707</v>
      </c>
      <c r="O6" s="8">
        <v>103.63997447629086</v>
      </c>
      <c r="P6" s="8">
        <v>102.70678675942595</v>
      </c>
      <c r="Q6" s="8">
        <v>104.03811055979941</v>
      </c>
      <c r="R6" s="8">
        <v>104.92758778998083</v>
      </c>
      <c r="S6" s="8">
        <v>106.31399708092457</v>
      </c>
      <c r="T6" s="8">
        <v>106.23392085131491</v>
      </c>
      <c r="U6" s="8">
        <v>106.07354265742524</v>
      </c>
      <c r="V6" s="8">
        <v>106.98640152785637</v>
      </c>
      <c r="W6" s="8">
        <v>106.12065721732111</v>
      </c>
      <c r="X6" s="8">
        <v>106.76197148165549</v>
      </c>
      <c r="Y6" s="8">
        <v>107.61688645543902</v>
      </c>
      <c r="Z6" s="8">
        <v>108.2805022356967</v>
      </c>
      <c r="AA6" s="8">
        <v>108.16682778405833</v>
      </c>
      <c r="AB6" s="8">
        <v>106.98618083120803</v>
      </c>
      <c r="AC6" s="8">
        <v>106.15591927631911</v>
      </c>
      <c r="AD6" s="8">
        <v>107.05838515349588</v>
      </c>
      <c r="AE6" s="8">
        <v>106.50552396247774</v>
      </c>
      <c r="AF6" s="8">
        <v>106.73748148563274</v>
      </c>
      <c r="AG6" s="8">
        <v>106.14369966859194</v>
      </c>
      <c r="AH6" s="8">
        <v>105.71799937379065</v>
      </c>
      <c r="AI6" s="8">
        <v>105.78067039095687</v>
      </c>
      <c r="AJ6" s="8">
        <v>105.6007747625809</v>
      </c>
      <c r="AK6" s="8">
        <v>107.2230356667975</v>
      </c>
      <c r="AL6" s="8">
        <v>106.77751834216056</v>
      </c>
      <c r="AM6" s="8">
        <v>106.36280931630995</v>
      </c>
      <c r="AN6" s="8">
        <v>105.58129948158033</v>
      </c>
      <c r="AO6" s="8">
        <v>105.72976896547132</v>
      </c>
      <c r="AP6" s="8">
        <v>106.14795576526166</v>
      </c>
      <c r="AQ6" s="8">
        <v>106.48198472365964</v>
      </c>
      <c r="AR6" s="8">
        <v>106.09545964468504</v>
      </c>
      <c r="AS6" s="8">
        <v>106.87807107669759</v>
      </c>
      <c r="AT6" s="8">
        <v>107.81872635431257</v>
      </c>
      <c r="AU6" s="8">
        <v>106.83456731474617</v>
      </c>
      <c r="AV6" s="8">
        <v>107.45410302679564</v>
      </c>
      <c r="AW6" s="8">
        <v>106.83361057321534</v>
      </c>
      <c r="AX6" s="8">
        <v>107.6518353577007</v>
      </c>
      <c r="AY6" s="8">
        <v>108.0576755969</v>
      </c>
      <c r="AZ6" s="8">
        <v>108.64855499710775</v>
      </c>
      <c r="BA6" s="8">
        <v>109.14168657451316</v>
      </c>
      <c r="BB6" s="8">
        <v>108.07057773324276</v>
      </c>
      <c r="BC6" s="8">
        <v>108.63586156054031</v>
      </c>
      <c r="BD6" s="8">
        <v>108.4724480014285</v>
      </c>
      <c r="BE6" s="8">
        <v>108.76101280881247</v>
      </c>
      <c r="BF6" s="8"/>
      <c r="BG6" s="8"/>
      <c r="BH6" s="8"/>
      <c r="BI6" s="8"/>
      <c r="BJ6" s="8"/>
      <c r="BK6" s="8"/>
    </row>
    <row r="7" spans="1:65" x14ac:dyDescent="0.2">
      <c r="A7" s="7" t="str">
        <f t="shared" si="0"/>
        <v>mwg_nemiet_QU_6</v>
      </c>
      <c r="B7" s="5" t="s">
        <v>3823</v>
      </c>
      <c r="C7" s="5" t="s">
        <v>536</v>
      </c>
      <c r="D7" s="5">
        <v>6</v>
      </c>
      <c r="E7" s="8">
        <v>100</v>
      </c>
      <c r="F7" s="8">
        <v>100.21730715855806</v>
      </c>
      <c r="G7" s="8">
        <v>100.40713084477618</v>
      </c>
      <c r="H7" s="8">
        <v>99.996739141544893</v>
      </c>
      <c r="I7" s="8">
        <v>100.07904827675314</v>
      </c>
      <c r="J7" s="8">
        <v>100.69743041914853</v>
      </c>
      <c r="K7" s="8">
        <v>100.70024161360796</v>
      </c>
      <c r="L7" s="8">
        <v>101.701034494034</v>
      </c>
      <c r="M7" s="8">
        <v>102.91912808993671</v>
      </c>
      <c r="N7" s="8">
        <v>103.73406396465089</v>
      </c>
      <c r="O7" s="8">
        <v>103.87765611838489</v>
      </c>
      <c r="P7" s="8">
        <v>103.12037240323073</v>
      </c>
      <c r="Q7" s="8">
        <v>104.49096347950764</v>
      </c>
      <c r="R7" s="8">
        <v>105.07519053375178</v>
      </c>
      <c r="S7" s="8">
        <v>106.39599076288179</v>
      </c>
      <c r="T7" s="8">
        <v>106.16376711562272</v>
      </c>
      <c r="U7" s="8">
        <v>106.13571141397252</v>
      </c>
      <c r="V7" s="8">
        <v>107.29832547586311</v>
      </c>
      <c r="W7" s="8">
        <v>106.94822266914774</v>
      </c>
      <c r="X7" s="8">
        <v>107.41749840185312</v>
      </c>
      <c r="Y7" s="8">
        <v>108.04741880981635</v>
      </c>
      <c r="Z7" s="8">
        <v>108.60156959104408</v>
      </c>
      <c r="AA7" s="8">
        <v>107.91251340509169</v>
      </c>
      <c r="AB7" s="8">
        <v>106.89129010294126</v>
      </c>
      <c r="AC7" s="8">
        <v>105.95352851368955</v>
      </c>
      <c r="AD7" s="8">
        <v>106.85057906279806</v>
      </c>
      <c r="AE7" s="8">
        <v>106.38917204462932</v>
      </c>
      <c r="AF7" s="8">
        <v>106.36664760182575</v>
      </c>
      <c r="AG7" s="8">
        <v>105.82834706770703</v>
      </c>
      <c r="AH7" s="8">
        <v>105.06293308139232</v>
      </c>
      <c r="AI7" s="8">
        <v>104.9663226305134</v>
      </c>
      <c r="AJ7" s="8">
        <v>105.22579259362692</v>
      </c>
      <c r="AK7" s="8">
        <v>106.98856310343359</v>
      </c>
      <c r="AL7" s="8">
        <v>106.25847340794326</v>
      </c>
      <c r="AM7" s="8">
        <v>105.03179808880778</v>
      </c>
      <c r="AN7" s="8">
        <v>104.09960716295107</v>
      </c>
      <c r="AO7" s="8">
        <v>104.41798920501407</v>
      </c>
      <c r="AP7" s="8">
        <v>104.82689667770902</v>
      </c>
      <c r="AQ7" s="8">
        <v>105.02940800571119</v>
      </c>
      <c r="AR7" s="8">
        <v>104.38684853910615</v>
      </c>
      <c r="AS7" s="8">
        <v>105.30931258343684</v>
      </c>
      <c r="AT7" s="8">
        <v>105.88775815176533</v>
      </c>
      <c r="AU7" s="8">
        <v>104.9522181866412</v>
      </c>
      <c r="AV7" s="8">
        <v>105.14024643062344</v>
      </c>
      <c r="AW7" s="8">
        <v>105.06528705859752</v>
      </c>
      <c r="AX7" s="8">
        <v>105.99444080345179</v>
      </c>
      <c r="AY7" s="8">
        <v>106.58656323125319</v>
      </c>
      <c r="AZ7" s="8">
        <v>107.14736652989797</v>
      </c>
      <c r="BA7" s="8">
        <v>107.59185031731133</v>
      </c>
      <c r="BB7" s="8">
        <v>106.03075499236535</v>
      </c>
      <c r="BC7" s="8">
        <v>106.84227866597318</v>
      </c>
      <c r="BD7" s="8">
        <v>106.51469313192383</v>
      </c>
      <c r="BE7" s="8">
        <v>107.12942800783654</v>
      </c>
      <c r="BF7" s="8"/>
      <c r="BG7" s="8"/>
      <c r="BH7" s="8"/>
      <c r="BI7" s="8"/>
      <c r="BJ7" s="8"/>
      <c r="BK7" s="8"/>
    </row>
    <row r="8" spans="1:65" x14ac:dyDescent="0.2">
      <c r="A8" s="7" t="str">
        <f t="shared" si="0"/>
        <v>mwg_nemiet_QU_7</v>
      </c>
      <c r="B8" s="5" t="s">
        <v>3823</v>
      </c>
      <c r="C8" s="5" t="s">
        <v>536</v>
      </c>
      <c r="D8" s="5">
        <v>7</v>
      </c>
      <c r="E8" s="8">
        <v>100</v>
      </c>
      <c r="F8" s="8">
        <v>99.967708979070935</v>
      </c>
      <c r="G8" s="8">
        <v>100.89298121198054</v>
      </c>
      <c r="H8" s="8">
        <v>100.44021392310407</v>
      </c>
      <c r="I8" s="8">
        <v>100.74243190589685</v>
      </c>
      <c r="J8" s="8">
        <v>101.31844000759816</v>
      </c>
      <c r="K8" s="8">
        <v>101.65476358740939</v>
      </c>
      <c r="L8" s="8">
        <v>102.97454477294015</v>
      </c>
      <c r="M8" s="8">
        <v>103.81227586923984</v>
      </c>
      <c r="N8" s="8">
        <v>103.9521921893388</v>
      </c>
      <c r="O8" s="8">
        <v>102.76049454975001</v>
      </c>
      <c r="P8" s="8">
        <v>102.40384514829113</v>
      </c>
      <c r="Q8" s="8">
        <v>103.33221501264434</v>
      </c>
      <c r="R8" s="8">
        <v>103.67077268880081</v>
      </c>
      <c r="S8" s="8">
        <v>105.80254686190871</v>
      </c>
      <c r="T8" s="8">
        <v>106.59479981987552</v>
      </c>
      <c r="U8" s="8">
        <v>106.04365408381626</v>
      </c>
      <c r="V8" s="8">
        <v>106.291682333544</v>
      </c>
      <c r="W8" s="8">
        <v>104.94796515691735</v>
      </c>
      <c r="X8" s="8">
        <v>104.90228246047259</v>
      </c>
      <c r="Y8" s="8">
        <v>105.67710130982996</v>
      </c>
      <c r="Z8" s="8">
        <v>107.64926281313383</v>
      </c>
      <c r="AA8" s="8">
        <v>108.08681659560636</v>
      </c>
      <c r="AB8" s="8">
        <v>107.53166126389469</v>
      </c>
      <c r="AC8" s="8">
        <v>106.76096046448384</v>
      </c>
      <c r="AD8" s="8">
        <v>107.15038122952846</v>
      </c>
      <c r="AE8" s="8">
        <v>106.7806731683395</v>
      </c>
      <c r="AF8" s="8">
        <v>106.58062499505631</v>
      </c>
      <c r="AG8" s="8">
        <v>106.90662341084388</v>
      </c>
      <c r="AH8" s="8">
        <v>107.18603495454563</v>
      </c>
      <c r="AI8" s="8">
        <v>107.24855613680467</v>
      </c>
      <c r="AJ8" s="8">
        <v>106.91386931275586</v>
      </c>
      <c r="AK8" s="8">
        <v>107.31491451691102</v>
      </c>
      <c r="AL8" s="8">
        <v>106.50459267202241</v>
      </c>
      <c r="AM8" s="8">
        <v>105.51944632625421</v>
      </c>
      <c r="AN8" s="8">
        <v>103.81174517267939</v>
      </c>
      <c r="AO8" s="8">
        <v>104.13291181224818</v>
      </c>
      <c r="AP8" s="8">
        <v>104.85878504957691</v>
      </c>
      <c r="AQ8" s="8">
        <v>105.12669319644219</v>
      </c>
      <c r="AR8" s="8">
        <v>104.53302828253194</v>
      </c>
      <c r="AS8" s="8">
        <v>104.35740199883136</v>
      </c>
      <c r="AT8" s="8">
        <v>105.90237665454684</v>
      </c>
      <c r="AU8" s="8">
        <v>105.02047114095583</v>
      </c>
      <c r="AV8" s="8">
        <v>104.81279441071976</v>
      </c>
      <c r="AW8" s="8">
        <v>104.67075970354627</v>
      </c>
      <c r="AX8" s="8">
        <v>105.38037337376238</v>
      </c>
      <c r="AY8" s="8">
        <v>105.76199441331056</v>
      </c>
      <c r="AZ8" s="8">
        <v>105.97848016908141</v>
      </c>
      <c r="BA8" s="8">
        <v>105.79423220834884</v>
      </c>
      <c r="BB8" s="8">
        <v>103.57124904588065</v>
      </c>
      <c r="BC8" s="8">
        <v>105.66069068721006</v>
      </c>
      <c r="BD8" s="8">
        <v>105.50396501952281</v>
      </c>
      <c r="BE8" s="8">
        <v>105.79673721967266</v>
      </c>
      <c r="BF8" s="8"/>
      <c r="BG8" s="8"/>
      <c r="BH8" s="8"/>
      <c r="BI8" s="8"/>
      <c r="BJ8" s="8"/>
      <c r="BK8" s="8"/>
    </row>
    <row r="9" spans="1:65" x14ac:dyDescent="0.2">
      <c r="A9" s="7" t="str">
        <f t="shared" si="0"/>
        <v>mwg_nemiet_QU_8</v>
      </c>
      <c r="B9" s="5" t="s">
        <v>3823</v>
      </c>
      <c r="C9" s="5" t="s">
        <v>536</v>
      </c>
      <c r="D9" s="5">
        <v>8</v>
      </c>
      <c r="E9" s="8">
        <v>100</v>
      </c>
      <c r="F9" s="8">
        <v>99.82749661670131</v>
      </c>
      <c r="G9" s="8">
        <v>99.783872965820834</v>
      </c>
      <c r="H9" s="8">
        <v>99.630826618770413</v>
      </c>
      <c r="I9" s="8">
        <v>99.942917435895808</v>
      </c>
      <c r="J9" s="8">
        <v>100.07585258373923</v>
      </c>
      <c r="K9" s="8">
        <v>99.147473210756161</v>
      </c>
      <c r="L9" s="8">
        <v>100.33621291113334</v>
      </c>
      <c r="M9" s="8">
        <v>101.69314409741278</v>
      </c>
      <c r="N9" s="8">
        <v>102.44558244812849</v>
      </c>
      <c r="O9" s="8">
        <v>100.3432616145169</v>
      </c>
      <c r="P9" s="8">
        <v>101.76245720716524</v>
      </c>
      <c r="Q9" s="8">
        <v>102.84499733500137</v>
      </c>
      <c r="R9" s="8">
        <v>103.26257416488804</v>
      </c>
      <c r="S9" s="8">
        <v>106.08292773114363</v>
      </c>
      <c r="T9" s="8">
        <v>106.79377903779874</v>
      </c>
      <c r="U9" s="8">
        <v>107.75103623216415</v>
      </c>
      <c r="V9" s="8">
        <v>108.89676334172378</v>
      </c>
      <c r="W9" s="8">
        <v>109.26972685462586</v>
      </c>
      <c r="X9" s="8">
        <v>110.62438803659794</v>
      </c>
      <c r="Y9" s="8">
        <v>110.58112521508325</v>
      </c>
      <c r="Z9" s="8">
        <v>111.94670610189354</v>
      </c>
      <c r="AA9" s="8">
        <v>109.15031603258829</v>
      </c>
      <c r="AB9" s="8">
        <v>106.64957624424606</v>
      </c>
      <c r="AC9" s="8">
        <v>105.07372057903599</v>
      </c>
      <c r="AD9" s="8">
        <v>104.85900380169765</v>
      </c>
      <c r="AE9" s="8">
        <v>103.74407961486088</v>
      </c>
      <c r="AF9" s="8">
        <v>103.76141172057433</v>
      </c>
      <c r="AG9" s="8">
        <v>103.10642664689142</v>
      </c>
      <c r="AH9" s="8">
        <v>103.25464313871329</v>
      </c>
      <c r="AI9" s="8">
        <v>103.92709604263275</v>
      </c>
      <c r="AJ9" s="8">
        <v>104.13058093860583</v>
      </c>
      <c r="AK9" s="8">
        <v>104.52455400572815</v>
      </c>
      <c r="AL9" s="8">
        <v>103.36054041183598</v>
      </c>
      <c r="AM9" s="8">
        <v>102.35778101877587</v>
      </c>
      <c r="AN9" s="8">
        <v>100.4312588411786</v>
      </c>
      <c r="AO9" s="8">
        <v>99.448137188939782</v>
      </c>
      <c r="AP9" s="8">
        <v>99.673312100116391</v>
      </c>
      <c r="AQ9" s="8">
        <v>99.300913522593035</v>
      </c>
      <c r="AR9" s="8">
        <v>98.300266532536057</v>
      </c>
      <c r="AS9" s="8">
        <v>99.74058579650638</v>
      </c>
      <c r="AT9" s="8">
        <v>99.562735775517652</v>
      </c>
      <c r="AU9" s="8">
        <v>97.608371046552335</v>
      </c>
      <c r="AV9" s="8">
        <v>97.304815077751954</v>
      </c>
      <c r="AW9" s="8">
        <v>97.770296683153305</v>
      </c>
      <c r="AX9" s="8">
        <v>99.211477915359154</v>
      </c>
      <c r="AY9" s="8">
        <v>98.93484646829323</v>
      </c>
      <c r="AZ9" s="8">
        <v>98.317824668859672</v>
      </c>
      <c r="BA9" s="8">
        <v>99.123937448318273</v>
      </c>
      <c r="BB9" s="8">
        <v>96.455612159406527</v>
      </c>
      <c r="BC9" s="8">
        <v>99.036221698672222</v>
      </c>
      <c r="BD9" s="8">
        <v>97.731860850872181</v>
      </c>
      <c r="BE9" s="8">
        <v>98.114448952146333</v>
      </c>
      <c r="BF9" s="8"/>
      <c r="BG9" s="8"/>
      <c r="BH9" s="8"/>
      <c r="BI9" s="8"/>
      <c r="BJ9" s="8"/>
      <c r="BK9" s="8"/>
    </row>
    <row r="10" spans="1:65" x14ac:dyDescent="0.2">
      <c r="A10" s="7" t="str">
        <f t="shared" si="0"/>
        <v>mwg_mw_QU_1</v>
      </c>
      <c r="B10" s="5" t="s">
        <v>3824</v>
      </c>
      <c r="C10" s="5" t="s">
        <v>536</v>
      </c>
      <c r="D10" s="5">
        <v>1</v>
      </c>
      <c r="E10" s="8">
        <v>100</v>
      </c>
      <c r="F10" s="8">
        <v>99.21557848617455</v>
      </c>
      <c r="G10" s="8">
        <v>99.250818303821802</v>
      </c>
      <c r="H10" s="8">
        <v>98.439354351330195</v>
      </c>
      <c r="I10" s="8">
        <v>100.3496782400716</v>
      </c>
      <c r="J10" s="8">
        <v>100.54641052619924</v>
      </c>
      <c r="K10" s="8">
        <v>100.29280598533515</v>
      </c>
      <c r="L10" s="8">
        <v>101.48423230371353</v>
      </c>
      <c r="M10" s="8">
        <v>111.95962758221812</v>
      </c>
      <c r="N10" s="8">
        <v>112.99981814546234</v>
      </c>
      <c r="O10" s="8">
        <v>111.68734524016834</v>
      </c>
      <c r="P10" s="8">
        <v>112.3459565901958</v>
      </c>
      <c r="Q10" s="8">
        <v>117.29852495147873</v>
      </c>
      <c r="R10" s="8">
        <v>117.60642508810564</v>
      </c>
      <c r="S10" s="8">
        <v>118.822166069197</v>
      </c>
      <c r="T10" s="8">
        <v>118.42333170813035</v>
      </c>
      <c r="U10" s="8">
        <v>119.80329502021074</v>
      </c>
      <c r="V10" s="8">
        <v>121.49259325470356</v>
      </c>
      <c r="W10" s="8">
        <v>121.67032175807178</v>
      </c>
      <c r="X10" s="8">
        <v>122.08954038317242</v>
      </c>
      <c r="Y10" s="8">
        <v>128.68622226544991</v>
      </c>
      <c r="Z10" s="8">
        <v>129.94785228290945</v>
      </c>
      <c r="AA10" s="8">
        <v>130.38064190583819</v>
      </c>
      <c r="AB10" s="8">
        <v>129.18337193682294</v>
      </c>
      <c r="AC10" s="8">
        <v>137.39936273753449</v>
      </c>
      <c r="AD10" s="8">
        <v>138.86315946987108</v>
      </c>
      <c r="AE10" s="8">
        <v>138.13933951671751</v>
      </c>
      <c r="AF10" s="8">
        <v>138.23579558947952</v>
      </c>
      <c r="AG10" s="8">
        <v>137.12335669488837</v>
      </c>
      <c r="AH10" s="8">
        <v>135.84540158595354</v>
      </c>
      <c r="AI10" s="8">
        <v>146.06078665352695</v>
      </c>
      <c r="AJ10" s="8">
        <v>146.95449184180717</v>
      </c>
      <c r="AK10" s="8">
        <v>150.24892107874243</v>
      </c>
      <c r="AL10" s="8">
        <v>150.03089628272272</v>
      </c>
      <c r="AM10" s="8">
        <v>146.52357918481269</v>
      </c>
      <c r="AN10" s="8">
        <v>148.88858128402683</v>
      </c>
      <c r="AO10" s="8">
        <v>152.0563174409979</v>
      </c>
      <c r="AP10" s="8">
        <v>153.33660837241396</v>
      </c>
      <c r="AQ10" s="8">
        <v>153.15114004455677</v>
      </c>
      <c r="AR10" s="8">
        <v>155.30558204977518</v>
      </c>
      <c r="AS10" s="8">
        <v>156.04991962528555</v>
      </c>
      <c r="AT10" s="8">
        <v>154.66754846156419</v>
      </c>
      <c r="AU10" s="8">
        <v>152.43000197072911</v>
      </c>
      <c r="AV10" s="8">
        <v>152.91582225421777</v>
      </c>
      <c r="AW10" s="8">
        <v>153.01001940331628</v>
      </c>
      <c r="AX10" s="8">
        <v>155.01583644817117</v>
      </c>
      <c r="AY10" s="8">
        <v>156.65405336107912</v>
      </c>
      <c r="AZ10" s="8">
        <v>161.94431044762968</v>
      </c>
      <c r="BA10" s="8">
        <v>164.33997200381862</v>
      </c>
      <c r="BB10" s="8">
        <v>163.05226849144609</v>
      </c>
      <c r="BC10" s="8">
        <v>159.73900363566594</v>
      </c>
      <c r="BD10" s="8">
        <v>155.62866947219263</v>
      </c>
      <c r="BE10" s="8">
        <v>144.76783475622551</v>
      </c>
      <c r="BF10" s="8"/>
      <c r="BG10" s="8"/>
      <c r="BH10" s="8"/>
      <c r="BI10" s="8"/>
      <c r="BJ10" s="8"/>
      <c r="BK10" s="8"/>
    </row>
    <row r="11" spans="1:65" x14ac:dyDescent="0.2">
      <c r="A11" s="7" t="str">
        <f t="shared" si="0"/>
        <v>mwg_mw_QU_2</v>
      </c>
      <c r="B11" s="5" t="s">
        <v>3824</v>
      </c>
      <c r="C11" s="5" t="s">
        <v>536</v>
      </c>
      <c r="D11" s="5">
        <v>2</v>
      </c>
      <c r="E11" s="8">
        <v>100</v>
      </c>
      <c r="F11" s="8">
        <v>100.73468880893866</v>
      </c>
      <c r="G11" s="8">
        <v>99.714013230435</v>
      </c>
      <c r="H11" s="8">
        <v>99.367618222437898</v>
      </c>
      <c r="I11" s="8">
        <v>101.19908246011697</v>
      </c>
      <c r="J11" s="8">
        <v>102.45206452450302</v>
      </c>
      <c r="K11" s="8">
        <v>103.07626366078037</v>
      </c>
      <c r="L11" s="8">
        <v>103.80498752951988</v>
      </c>
      <c r="M11" s="8">
        <v>114.82950690860613</v>
      </c>
      <c r="N11" s="8">
        <v>111.51723265743169</v>
      </c>
      <c r="O11" s="8">
        <v>114.01216966859127</v>
      </c>
      <c r="P11" s="8">
        <v>112.57158525418906</v>
      </c>
      <c r="Q11" s="8">
        <v>117.85697953638955</v>
      </c>
      <c r="R11" s="8">
        <v>118.2629124187263</v>
      </c>
      <c r="S11" s="8">
        <v>121.46989781017972</v>
      </c>
      <c r="T11" s="8">
        <v>126.55666208785557</v>
      </c>
      <c r="U11" s="8">
        <v>123.47185183096103</v>
      </c>
      <c r="V11" s="8">
        <v>126.86659299923353</v>
      </c>
      <c r="W11" s="8">
        <v>126.22072270436901</v>
      </c>
      <c r="X11" s="8">
        <v>124.47355853409205</v>
      </c>
      <c r="Y11" s="8">
        <v>129.06579473038417</v>
      </c>
      <c r="Z11" s="8">
        <v>129.89819626976762</v>
      </c>
      <c r="AA11" s="8">
        <v>127.54805028433668</v>
      </c>
      <c r="AB11" s="8">
        <v>127.4159379774372</v>
      </c>
      <c r="AC11" s="8">
        <v>134.72596573097809</v>
      </c>
      <c r="AD11" s="8">
        <v>135.61262574374041</v>
      </c>
      <c r="AE11" s="8">
        <v>136.69482479573139</v>
      </c>
      <c r="AF11" s="8">
        <v>136.29465281887641</v>
      </c>
      <c r="AG11" s="8">
        <v>136.37305353896696</v>
      </c>
      <c r="AH11" s="8">
        <v>135.87825160524295</v>
      </c>
      <c r="AI11" s="8">
        <v>141.5956884794544</v>
      </c>
      <c r="AJ11" s="8">
        <v>142.13408853444406</v>
      </c>
      <c r="AK11" s="8">
        <v>146.52075058995661</v>
      </c>
      <c r="AL11" s="8">
        <v>146.37423047847651</v>
      </c>
      <c r="AM11" s="8">
        <v>140.87175512173417</v>
      </c>
      <c r="AN11" s="8">
        <v>142.60441492711101</v>
      </c>
      <c r="AO11" s="8">
        <v>145.19956504275569</v>
      </c>
      <c r="AP11" s="8">
        <v>146.2641270474393</v>
      </c>
      <c r="AQ11" s="8">
        <v>145.45675531688633</v>
      </c>
      <c r="AR11" s="8">
        <v>148.04763170969858</v>
      </c>
      <c r="AS11" s="8">
        <v>148.85105557081425</v>
      </c>
      <c r="AT11" s="8">
        <v>144.97232183078657</v>
      </c>
      <c r="AU11" s="8">
        <v>143.82065337953694</v>
      </c>
      <c r="AV11" s="8">
        <v>144.36628898117451</v>
      </c>
      <c r="AW11" s="8">
        <v>145.10766165450011</v>
      </c>
      <c r="AX11" s="8">
        <v>145.98328303417046</v>
      </c>
      <c r="AY11" s="8">
        <v>148.87390544238508</v>
      </c>
      <c r="AZ11" s="8">
        <v>152.58101309086007</v>
      </c>
      <c r="BA11" s="8">
        <v>154.30527676596</v>
      </c>
      <c r="BB11" s="8">
        <v>150.01823086149656</v>
      </c>
      <c r="BC11" s="8">
        <v>144.7680713785544</v>
      </c>
      <c r="BD11" s="8">
        <v>141.26960794450042</v>
      </c>
      <c r="BE11" s="8">
        <v>133.13692053281559</v>
      </c>
      <c r="BF11" s="8"/>
      <c r="BG11" s="8"/>
      <c r="BH11" s="8"/>
      <c r="BI11" s="8"/>
      <c r="BJ11" s="8"/>
      <c r="BK11" s="8"/>
    </row>
    <row r="12" spans="1:65" x14ac:dyDescent="0.2">
      <c r="A12" s="7" t="str">
        <f t="shared" si="0"/>
        <v>mwg_mw_QU_3</v>
      </c>
      <c r="B12" s="5" t="s">
        <v>3824</v>
      </c>
      <c r="C12" s="5" t="s">
        <v>536</v>
      </c>
      <c r="D12" s="5">
        <v>3</v>
      </c>
      <c r="E12" s="8">
        <v>100</v>
      </c>
      <c r="F12" s="8">
        <v>100.06590650584997</v>
      </c>
      <c r="G12" s="8">
        <v>100.43008008142731</v>
      </c>
      <c r="H12" s="8">
        <v>100.10175742537449</v>
      </c>
      <c r="I12" s="8">
        <v>102.2702848946228</v>
      </c>
      <c r="J12" s="8">
        <v>102.95605793361375</v>
      </c>
      <c r="K12" s="8">
        <v>102.76476901250606</v>
      </c>
      <c r="L12" s="8">
        <v>103.61485134394495</v>
      </c>
      <c r="M12" s="8">
        <v>114.71015816838208</v>
      </c>
      <c r="N12" s="8">
        <v>115.92805151956505</v>
      </c>
      <c r="O12" s="8">
        <v>116.01923513574563</v>
      </c>
      <c r="P12" s="8">
        <v>115.14992890217144</v>
      </c>
      <c r="Q12" s="8">
        <v>120.84536151125495</v>
      </c>
      <c r="R12" s="8">
        <v>121.84880683909316</v>
      </c>
      <c r="S12" s="8">
        <v>123.47348973167564</v>
      </c>
      <c r="T12" s="8">
        <v>123.35357721884803</v>
      </c>
      <c r="U12" s="8">
        <v>124.79738640105187</v>
      </c>
      <c r="V12" s="8">
        <v>126.1631315513777</v>
      </c>
      <c r="W12" s="8">
        <v>125.47897320844943</v>
      </c>
      <c r="X12" s="8">
        <v>125.71300474501965</v>
      </c>
      <c r="Y12" s="8">
        <v>130.66222670664055</v>
      </c>
      <c r="Z12" s="8">
        <v>131.57081682573659</v>
      </c>
      <c r="AA12" s="8">
        <v>129.88355411324352</v>
      </c>
      <c r="AB12" s="8">
        <v>128.74405694909899</v>
      </c>
      <c r="AC12" s="8">
        <v>136.28298624833846</v>
      </c>
      <c r="AD12" s="8">
        <v>137.24933284308054</v>
      </c>
      <c r="AE12" s="8">
        <v>136.13235866640235</v>
      </c>
      <c r="AF12" s="8">
        <v>136.6107660422779</v>
      </c>
      <c r="AG12" s="8">
        <v>135.45197498671803</v>
      </c>
      <c r="AH12" s="8">
        <v>134.32699651959891</v>
      </c>
      <c r="AI12" s="8">
        <v>143.05836714123791</v>
      </c>
      <c r="AJ12" s="8">
        <v>145.01614338687935</v>
      </c>
      <c r="AK12" s="8">
        <v>147.6944827882246</v>
      </c>
      <c r="AL12" s="8">
        <v>147.10634323241973</v>
      </c>
      <c r="AM12" s="8">
        <v>142.93226982114396</v>
      </c>
      <c r="AN12" s="8">
        <v>144.84584615683099</v>
      </c>
      <c r="AO12" s="8">
        <v>146.57445857634792</v>
      </c>
      <c r="AP12" s="8">
        <v>146.9567601159051</v>
      </c>
      <c r="AQ12" s="8">
        <v>146.89981779304739</v>
      </c>
      <c r="AR12" s="8">
        <v>148.2319398249592</v>
      </c>
      <c r="AS12" s="8">
        <v>149.21268967719018</v>
      </c>
      <c r="AT12" s="8">
        <v>147.58949197154519</v>
      </c>
      <c r="AU12" s="8">
        <v>145.34260767150133</v>
      </c>
      <c r="AV12" s="8">
        <v>146.04397226257899</v>
      </c>
      <c r="AW12" s="8">
        <v>145.66039525618234</v>
      </c>
      <c r="AX12" s="8">
        <v>146.66586194834107</v>
      </c>
      <c r="AY12" s="8">
        <v>149.64070618942776</v>
      </c>
      <c r="AZ12" s="8">
        <v>154.05146785616253</v>
      </c>
      <c r="BA12" s="8">
        <v>155.97090445464173</v>
      </c>
      <c r="BB12" s="8">
        <v>153.09953753664718</v>
      </c>
      <c r="BC12" s="8">
        <v>150.15355636621649</v>
      </c>
      <c r="BD12" s="8">
        <v>146.320903102805</v>
      </c>
      <c r="BE12" s="8">
        <v>136.39216479905704</v>
      </c>
      <c r="BF12" s="8"/>
      <c r="BG12" s="8"/>
      <c r="BH12" s="8"/>
      <c r="BI12" s="8"/>
      <c r="BJ12" s="8"/>
      <c r="BK12" s="8"/>
    </row>
    <row r="13" spans="1:65" x14ac:dyDescent="0.2">
      <c r="A13" s="7" t="str">
        <f t="shared" si="0"/>
        <v>mwg_mw_QU_4</v>
      </c>
      <c r="B13" s="5" t="s">
        <v>3824</v>
      </c>
      <c r="C13" s="5" t="s">
        <v>536</v>
      </c>
      <c r="D13" s="5">
        <v>4</v>
      </c>
      <c r="E13" s="8">
        <v>100</v>
      </c>
      <c r="F13" s="8">
        <v>100.04764399337715</v>
      </c>
      <c r="G13" s="8">
        <v>100.43435035158711</v>
      </c>
      <c r="H13" s="8">
        <v>99.870605369651884</v>
      </c>
      <c r="I13" s="8">
        <v>102.08560162793854</v>
      </c>
      <c r="J13" s="8">
        <v>102.70262574727411</v>
      </c>
      <c r="K13" s="8">
        <v>102.76504110361917</v>
      </c>
      <c r="L13" s="8">
        <v>103.57486699447536</v>
      </c>
      <c r="M13" s="8">
        <v>113.50367907125781</v>
      </c>
      <c r="N13" s="8">
        <v>114.21383667247234</v>
      </c>
      <c r="O13" s="8">
        <v>114.34775265965168</v>
      </c>
      <c r="P13" s="8">
        <v>113.45793540147619</v>
      </c>
      <c r="Q13" s="8">
        <v>120.07515271735285</v>
      </c>
      <c r="R13" s="8">
        <v>120.65125072690309</v>
      </c>
      <c r="S13" s="8">
        <v>122.17044532562224</v>
      </c>
      <c r="T13" s="8">
        <v>123.04153474263546</v>
      </c>
      <c r="U13" s="8">
        <v>122.71590988235155</v>
      </c>
      <c r="V13" s="8">
        <v>123.67558951269699</v>
      </c>
      <c r="W13" s="8">
        <v>123.44448278342011</v>
      </c>
      <c r="X13" s="8">
        <v>123.91643369964294</v>
      </c>
      <c r="Y13" s="8">
        <v>130.61570344747494</v>
      </c>
      <c r="Z13" s="8">
        <v>131.67286372638739</v>
      </c>
      <c r="AA13" s="8">
        <v>131.55888313188146</v>
      </c>
      <c r="AB13" s="8">
        <v>129.87154711356541</v>
      </c>
      <c r="AC13" s="8">
        <v>139.35993736844051</v>
      </c>
      <c r="AD13" s="8">
        <v>140.44475699931112</v>
      </c>
      <c r="AE13" s="8">
        <v>138.7700133883942</v>
      </c>
      <c r="AF13" s="8">
        <v>139.28285148067076</v>
      </c>
      <c r="AG13" s="8">
        <v>137.92847045759862</v>
      </c>
      <c r="AH13" s="8">
        <v>136.69940038281496</v>
      </c>
      <c r="AI13" s="8">
        <v>146.37821882494805</v>
      </c>
      <c r="AJ13" s="8">
        <v>149.17438467239396</v>
      </c>
      <c r="AK13" s="8">
        <v>154.40225689810251</v>
      </c>
      <c r="AL13" s="8">
        <v>154.66055630942233</v>
      </c>
      <c r="AM13" s="8">
        <v>151.65440016388229</v>
      </c>
      <c r="AN13" s="8">
        <v>154.61619150207383</v>
      </c>
      <c r="AO13" s="8">
        <v>158.59139144936964</v>
      </c>
      <c r="AP13" s="8">
        <v>161.59128182780682</v>
      </c>
      <c r="AQ13" s="8">
        <v>162.13588650170928</v>
      </c>
      <c r="AR13" s="8">
        <v>166.24299979475819</v>
      </c>
      <c r="AS13" s="8">
        <v>167.35123368239269</v>
      </c>
      <c r="AT13" s="8">
        <v>165.48253077828016</v>
      </c>
      <c r="AU13" s="8">
        <v>162.09337641281212</v>
      </c>
      <c r="AV13" s="8">
        <v>163.12564142235854</v>
      </c>
      <c r="AW13" s="8">
        <v>163.73526307450575</v>
      </c>
      <c r="AX13" s="8">
        <v>166.49620642040347</v>
      </c>
      <c r="AY13" s="8">
        <v>168.77603562522225</v>
      </c>
      <c r="AZ13" s="8">
        <v>173.50975806164493</v>
      </c>
      <c r="BA13" s="8">
        <v>175.76649690750591</v>
      </c>
      <c r="BB13" s="8">
        <v>172.05964933193883</v>
      </c>
      <c r="BC13" s="8">
        <v>168.43867884269912</v>
      </c>
      <c r="BD13" s="8">
        <v>164.07158139176505</v>
      </c>
      <c r="BE13" s="8">
        <v>154.24727786773749</v>
      </c>
      <c r="BF13" s="8"/>
      <c r="BG13" s="8"/>
      <c r="BH13" s="8"/>
      <c r="BI13" s="8"/>
      <c r="BJ13" s="8"/>
      <c r="BK13" s="8"/>
    </row>
    <row r="14" spans="1:65" x14ac:dyDescent="0.2">
      <c r="A14" s="7" t="str">
        <f t="shared" si="0"/>
        <v>mwg_mw_QU_5</v>
      </c>
      <c r="B14" s="5" t="s">
        <v>3824</v>
      </c>
      <c r="C14" s="5" t="s">
        <v>536</v>
      </c>
      <c r="D14" s="5">
        <v>5</v>
      </c>
      <c r="E14" s="8">
        <v>100</v>
      </c>
      <c r="F14" s="8">
        <v>99.899221261846009</v>
      </c>
      <c r="G14" s="8">
        <v>100.3641201344726</v>
      </c>
      <c r="H14" s="8">
        <v>99.725924983323665</v>
      </c>
      <c r="I14" s="8">
        <v>101.85103664966574</v>
      </c>
      <c r="J14" s="8">
        <v>102.38901769699412</v>
      </c>
      <c r="K14" s="8">
        <v>102.26852183084247</v>
      </c>
      <c r="L14" s="8">
        <v>103.09092151781059</v>
      </c>
      <c r="M14" s="8">
        <v>113.38368754321355</v>
      </c>
      <c r="N14" s="8">
        <v>114.47923854008124</v>
      </c>
      <c r="O14" s="8">
        <v>114.96690005944316</v>
      </c>
      <c r="P14" s="8">
        <v>113.93363277850091</v>
      </c>
      <c r="Q14" s="8">
        <v>121.0742521553431</v>
      </c>
      <c r="R14" s="8">
        <v>122.11464129959649</v>
      </c>
      <c r="S14" s="8">
        <v>123.73846411592963</v>
      </c>
      <c r="T14" s="8">
        <v>123.61353026351864</v>
      </c>
      <c r="U14" s="8">
        <v>123.87182745189995</v>
      </c>
      <c r="V14" s="8">
        <v>124.92949797669084</v>
      </c>
      <c r="W14" s="8">
        <v>123.90515714475352</v>
      </c>
      <c r="X14" s="8">
        <v>124.64540167671527</v>
      </c>
      <c r="Y14" s="8">
        <v>131.74168358930319</v>
      </c>
      <c r="Z14" s="8">
        <v>132.56120975356146</v>
      </c>
      <c r="AA14" s="8">
        <v>132.40830211143538</v>
      </c>
      <c r="AB14" s="8">
        <v>130.96807558035479</v>
      </c>
      <c r="AC14" s="8">
        <v>141.42856639578162</v>
      </c>
      <c r="AD14" s="8">
        <v>142.61929682865434</v>
      </c>
      <c r="AE14" s="8">
        <v>141.9067355361673</v>
      </c>
      <c r="AF14" s="8">
        <v>142.22414150260457</v>
      </c>
      <c r="AG14" s="8">
        <v>140.80945187783587</v>
      </c>
      <c r="AH14" s="8">
        <v>139.63016733401713</v>
      </c>
      <c r="AI14" s="8">
        <v>152.19730103011818</v>
      </c>
      <c r="AJ14" s="8">
        <v>155.03904339475429</v>
      </c>
      <c r="AK14" s="8">
        <v>158.90303854951188</v>
      </c>
      <c r="AL14" s="8">
        <v>158.2520718352192</v>
      </c>
      <c r="AM14" s="8">
        <v>156.44281394955877</v>
      </c>
      <c r="AN14" s="8">
        <v>160.47267484061851</v>
      </c>
      <c r="AO14" s="8">
        <v>164.63194082618455</v>
      </c>
      <c r="AP14" s="8">
        <v>168.94193136325305</v>
      </c>
      <c r="AQ14" s="8">
        <v>169.46745267504187</v>
      </c>
      <c r="AR14" s="8">
        <v>173.99500951319803</v>
      </c>
      <c r="AS14" s="8">
        <v>175.10150194167014</v>
      </c>
      <c r="AT14" s="8">
        <v>177.32061242888579</v>
      </c>
      <c r="AU14" s="8">
        <v>175.31046791989598</v>
      </c>
      <c r="AV14" s="8">
        <v>178.70595478606333</v>
      </c>
      <c r="AW14" s="8">
        <v>178.7343054789028</v>
      </c>
      <c r="AX14" s="8">
        <v>179.78972253547286</v>
      </c>
      <c r="AY14" s="8">
        <v>185.03719963908722</v>
      </c>
      <c r="AZ14" s="8">
        <v>192.19526488217849</v>
      </c>
      <c r="BA14" s="8">
        <v>196.54621707573801</v>
      </c>
      <c r="BB14" s="8">
        <v>194.3581744459118</v>
      </c>
      <c r="BC14" s="8">
        <v>190.66184038729074</v>
      </c>
      <c r="BD14" s="8">
        <v>184.77126927236779</v>
      </c>
      <c r="BE14" s="8">
        <v>173.88587217219685</v>
      </c>
      <c r="BF14" s="8"/>
      <c r="BG14" s="8"/>
      <c r="BH14" s="8"/>
      <c r="BI14" s="8"/>
      <c r="BJ14" s="8"/>
      <c r="BK14" s="8"/>
    </row>
    <row r="15" spans="1:65" x14ac:dyDescent="0.2">
      <c r="A15" s="7" t="str">
        <f t="shared" si="0"/>
        <v>mwg_mw_QU_6</v>
      </c>
      <c r="B15" s="5" t="s">
        <v>3824</v>
      </c>
      <c r="C15" s="5" t="s">
        <v>536</v>
      </c>
      <c r="D15" s="5">
        <v>6</v>
      </c>
      <c r="E15" s="8">
        <v>100</v>
      </c>
      <c r="F15" s="8">
        <v>100.21673503595332</v>
      </c>
      <c r="G15" s="8">
        <v>100.41364234223833</v>
      </c>
      <c r="H15" s="8">
        <v>100.0051281435893</v>
      </c>
      <c r="I15" s="8">
        <v>101.83462241465196</v>
      </c>
      <c r="J15" s="8">
        <v>102.46468161094968</v>
      </c>
      <c r="K15" s="8">
        <v>102.47408943896292</v>
      </c>
      <c r="L15" s="8">
        <v>103.48990071797992</v>
      </c>
      <c r="M15" s="8">
        <v>115.40219314402071</v>
      </c>
      <c r="N15" s="8">
        <v>116.3222255495053</v>
      </c>
      <c r="O15" s="8">
        <v>116.47791028741432</v>
      </c>
      <c r="P15" s="8">
        <v>115.6257578104954</v>
      </c>
      <c r="Q15" s="8">
        <v>121.50685198912754</v>
      </c>
      <c r="R15" s="8">
        <v>122.19055611460084</v>
      </c>
      <c r="S15" s="8">
        <v>123.73082466499837</v>
      </c>
      <c r="T15" s="8">
        <v>123.44152077054767</v>
      </c>
      <c r="U15" s="8">
        <v>124.93986737035235</v>
      </c>
      <c r="V15" s="8">
        <v>126.30572741514558</v>
      </c>
      <c r="W15" s="8">
        <v>125.89823001721197</v>
      </c>
      <c r="X15" s="8">
        <v>126.45100063722752</v>
      </c>
      <c r="Y15" s="8">
        <v>132.6231280952386</v>
      </c>
      <c r="Z15" s="8">
        <v>133.29295240494002</v>
      </c>
      <c r="AA15" s="8">
        <v>132.44197507835909</v>
      </c>
      <c r="AB15" s="8">
        <v>131.182661903265</v>
      </c>
      <c r="AC15" s="8">
        <v>138.69912488184755</v>
      </c>
      <c r="AD15" s="8">
        <v>139.87879598799003</v>
      </c>
      <c r="AE15" s="8">
        <v>139.27200475166768</v>
      </c>
      <c r="AF15" s="8">
        <v>139.24947308558404</v>
      </c>
      <c r="AG15" s="8">
        <v>138.10139130519028</v>
      </c>
      <c r="AH15" s="8">
        <v>136.67796472445062</v>
      </c>
      <c r="AI15" s="8">
        <v>146.5695793509077</v>
      </c>
      <c r="AJ15" s="8">
        <v>148.98567956925945</v>
      </c>
      <c r="AK15" s="8">
        <v>153.43160892032876</v>
      </c>
      <c r="AL15" s="8">
        <v>152.87090826065094</v>
      </c>
      <c r="AM15" s="8">
        <v>148.51168179213008</v>
      </c>
      <c r="AN15" s="8">
        <v>151.27667402934534</v>
      </c>
      <c r="AO15" s="8">
        <v>153.62089982550543</v>
      </c>
      <c r="AP15" s="8">
        <v>154.52580870902528</v>
      </c>
      <c r="AQ15" s="8">
        <v>154.68799875665093</v>
      </c>
      <c r="AR15" s="8">
        <v>156.35960337846493</v>
      </c>
      <c r="AS15" s="8">
        <v>157.61225632605903</v>
      </c>
      <c r="AT15" s="8">
        <v>156.0679062863519</v>
      </c>
      <c r="AU15" s="8">
        <v>153.8882406019076</v>
      </c>
      <c r="AV15" s="8">
        <v>154.39071738586998</v>
      </c>
      <c r="AW15" s="8">
        <v>154.38871358886433</v>
      </c>
      <c r="AX15" s="8">
        <v>155.85405934845477</v>
      </c>
      <c r="AY15" s="8">
        <v>159.00941084801795</v>
      </c>
      <c r="AZ15" s="8">
        <v>164.60309881471846</v>
      </c>
      <c r="BA15" s="8">
        <v>166.79807503920517</v>
      </c>
      <c r="BB15" s="8">
        <v>163.22463868568332</v>
      </c>
      <c r="BC15" s="8">
        <v>160.15911608992971</v>
      </c>
      <c r="BD15" s="8">
        <v>155.98112554744824</v>
      </c>
      <c r="BE15" s="8">
        <v>145.40465755617947</v>
      </c>
      <c r="BF15" s="8"/>
      <c r="BG15" s="8"/>
      <c r="BH15" s="8"/>
      <c r="BI15" s="8"/>
      <c r="BJ15" s="8"/>
      <c r="BK15" s="8"/>
    </row>
    <row r="16" spans="1:65" x14ac:dyDescent="0.2">
      <c r="A16" s="7" t="str">
        <f t="shared" si="0"/>
        <v>mwg_mw_QU_7</v>
      </c>
      <c r="B16" s="5" t="s">
        <v>3824</v>
      </c>
      <c r="C16" s="5" t="s">
        <v>536</v>
      </c>
      <c r="D16" s="5">
        <v>7</v>
      </c>
      <c r="E16" s="8">
        <v>100</v>
      </c>
      <c r="F16" s="8">
        <v>99.968883966249905</v>
      </c>
      <c r="G16" s="8">
        <v>100.89846696805573</v>
      </c>
      <c r="H16" s="8">
        <v>100.44540202182985</v>
      </c>
      <c r="I16" s="8">
        <v>102.430099519694</v>
      </c>
      <c r="J16" s="8">
        <v>103.01524522026229</v>
      </c>
      <c r="K16" s="8">
        <v>103.34930457799645</v>
      </c>
      <c r="L16" s="8">
        <v>104.69296497282838</v>
      </c>
      <c r="M16" s="8">
        <v>116.15183556558748</v>
      </c>
      <c r="N16" s="8">
        <v>116.30285237299528</v>
      </c>
      <c r="O16" s="8">
        <v>114.96564603112563</v>
      </c>
      <c r="P16" s="8">
        <v>114.56265876055747</v>
      </c>
      <c r="Q16" s="8">
        <v>118.49433780334419</v>
      </c>
      <c r="R16" s="8">
        <v>118.87446436710627</v>
      </c>
      <c r="S16" s="8">
        <v>121.31853392289631</v>
      </c>
      <c r="T16" s="8">
        <v>122.25357068057741</v>
      </c>
      <c r="U16" s="8">
        <v>123.26537522685666</v>
      </c>
      <c r="V16" s="8">
        <v>123.57029903556366</v>
      </c>
      <c r="W16" s="8">
        <v>122.02164266998392</v>
      </c>
      <c r="X16" s="8">
        <v>121.94794927189183</v>
      </c>
      <c r="Y16" s="8">
        <v>126.57368860291255</v>
      </c>
      <c r="Z16" s="8">
        <v>128.95158055628934</v>
      </c>
      <c r="AA16" s="8">
        <v>129.48965431700174</v>
      </c>
      <c r="AB16" s="8">
        <v>128.83575880410385</v>
      </c>
      <c r="AC16" s="8">
        <v>134.64978809308408</v>
      </c>
      <c r="AD16" s="8">
        <v>135.14241401652572</v>
      </c>
      <c r="AE16" s="8">
        <v>134.71265566980031</v>
      </c>
      <c r="AF16" s="8">
        <v>134.47827733792585</v>
      </c>
      <c r="AG16" s="8">
        <v>134.78272531983296</v>
      </c>
      <c r="AH16" s="8">
        <v>135.01214254371678</v>
      </c>
      <c r="AI16" s="8">
        <v>142.80278374442054</v>
      </c>
      <c r="AJ16" s="8">
        <v>143.23610523069615</v>
      </c>
      <c r="AK16" s="8">
        <v>143.49637680349272</v>
      </c>
      <c r="AL16" s="8">
        <v>142.41230142234065</v>
      </c>
      <c r="AM16" s="8">
        <v>136.93183945548193</v>
      </c>
      <c r="AN16" s="8">
        <v>136.40179249360989</v>
      </c>
      <c r="AO16" s="8">
        <v>135.54629377754245</v>
      </c>
      <c r="AP16" s="8">
        <v>134.68046204560625</v>
      </c>
      <c r="AQ16" s="8">
        <v>134.82612192753101</v>
      </c>
      <c r="AR16" s="8">
        <v>134.85824832720442</v>
      </c>
      <c r="AS16" s="8">
        <v>134.62456735398092</v>
      </c>
      <c r="AT16" s="8">
        <v>133.79432824286479</v>
      </c>
      <c r="AU16" s="8">
        <v>131.67070606598784</v>
      </c>
      <c r="AV16" s="8">
        <v>130.79023912176154</v>
      </c>
      <c r="AW16" s="8">
        <v>130.65616934254805</v>
      </c>
      <c r="AX16" s="8">
        <v>131.3885070646931</v>
      </c>
      <c r="AY16" s="8">
        <v>132.37869371365346</v>
      </c>
      <c r="AZ16" s="8">
        <v>135.01433447000585</v>
      </c>
      <c r="BA16" s="8">
        <v>135.36712459246664</v>
      </c>
      <c r="BB16" s="8">
        <v>130.92148786497916</v>
      </c>
      <c r="BC16" s="8">
        <v>130.38166092774469</v>
      </c>
      <c r="BD16" s="8">
        <v>128.00122728876082</v>
      </c>
      <c r="BE16" s="8">
        <v>118.93974317126444</v>
      </c>
      <c r="BF16" s="8"/>
      <c r="BG16" s="8"/>
      <c r="BH16" s="8"/>
      <c r="BI16" s="8"/>
      <c r="BJ16" s="8"/>
      <c r="BK16" s="8"/>
    </row>
    <row r="17" spans="1:63" x14ac:dyDescent="0.2">
      <c r="A17" s="7" t="str">
        <f t="shared" si="0"/>
        <v>mwg_mw_QU_8</v>
      </c>
      <c r="B17" s="5" t="s">
        <v>3824</v>
      </c>
      <c r="C17" s="5" t="s">
        <v>536</v>
      </c>
      <c r="D17" s="5">
        <v>8</v>
      </c>
      <c r="E17" s="8">
        <v>100</v>
      </c>
      <c r="F17" s="8">
        <v>99.828169215665085</v>
      </c>
      <c r="G17" s="8">
        <v>99.788827216287075</v>
      </c>
      <c r="H17" s="8">
        <v>99.630895965367102</v>
      </c>
      <c r="I17" s="8">
        <v>101.67767818984561</v>
      </c>
      <c r="J17" s="8">
        <v>101.81449538558003</v>
      </c>
      <c r="K17" s="8">
        <v>100.86484993183025</v>
      </c>
      <c r="L17" s="8">
        <v>102.0745431057104</v>
      </c>
      <c r="M17" s="8">
        <v>113.16375217850063</v>
      </c>
      <c r="N17" s="8">
        <v>113.99255731318547</v>
      </c>
      <c r="O17" s="8">
        <v>111.64408152555734</v>
      </c>
      <c r="P17" s="8">
        <v>113.23777861863272</v>
      </c>
      <c r="Q17" s="8">
        <v>118.17807592802878</v>
      </c>
      <c r="R17" s="8">
        <v>118.66248443491054</v>
      </c>
      <c r="S17" s="8">
        <v>121.90272712897385</v>
      </c>
      <c r="T17" s="8">
        <v>122.69648996135885</v>
      </c>
      <c r="U17" s="8">
        <v>126.28938617443562</v>
      </c>
      <c r="V17" s="8">
        <v>127.63095848429313</v>
      </c>
      <c r="W17" s="8">
        <v>128.06814069884899</v>
      </c>
      <c r="X17" s="8">
        <v>129.66107813675765</v>
      </c>
      <c r="Y17" s="8">
        <v>134.37532476617261</v>
      </c>
      <c r="Z17" s="8">
        <v>136.07058409555773</v>
      </c>
      <c r="AA17" s="8">
        <v>132.67094878387783</v>
      </c>
      <c r="AB17" s="8">
        <v>129.6294089166357</v>
      </c>
      <c r="AC17" s="8">
        <v>136.94069676350668</v>
      </c>
      <c r="AD17" s="8">
        <v>136.62958405380067</v>
      </c>
      <c r="AE17" s="8">
        <v>135.15962278271033</v>
      </c>
      <c r="AF17" s="8">
        <v>135.1636911632408</v>
      </c>
      <c r="AG17" s="8">
        <v>134.16537983625901</v>
      </c>
      <c r="AH17" s="8">
        <v>134.18388741033152</v>
      </c>
      <c r="AI17" s="8">
        <v>144.83382285994878</v>
      </c>
      <c r="AJ17" s="8">
        <v>147.17162037924601</v>
      </c>
      <c r="AK17" s="8">
        <v>148.69224190737873</v>
      </c>
      <c r="AL17" s="8">
        <v>147.40269269901731</v>
      </c>
      <c r="AM17" s="8">
        <v>143.61202707795948</v>
      </c>
      <c r="AN17" s="8">
        <v>144.47677926095645</v>
      </c>
      <c r="AO17" s="8">
        <v>145.40341152373188</v>
      </c>
      <c r="AP17" s="8">
        <v>146.6541037590701</v>
      </c>
      <c r="AQ17" s="8">
        <v>146.00985189651698</v>
      </c>
      <c r="AR17" s="8">
        <v>147.16211912903796</v>
      </c>
      <c r="AS17" s="8">
        <v>149.28211187835885</v>
      </c>
      <c r="AT17" s="8">
        <v>145.64169739445751</v>
      </c>
      <c r="AU17" s="8">
        <v>141.29117667654563</v>
      </c>
      <c r="AV17" s="8">
        <v>141.11804942099158</v>
      </c>
      <c r="AW17" s="8">
        <v>141.93522489464212</v>
      </c>
      <c r="AX17" s="8">
        <v>143.22070863978357</v>
      </c>
      <c r="AY17" s="8">
        <v>143.96384510220446</v>
      </c>
      <c r="AZ17" s="8">
        <v>146.5249046814879</v>
      </c>
      <c r="BA17" s="8">
        <v>148.66456882526543</v>
      </c>
      <c r="BB17" s="8">
        <v>142.7881540241562</v>
      </c>
      <c r="BC17" s="8">
        <v>143.05328525921658</v>
      </c>
      <c r="BD17" s="8">
        <v>137.99534416044523</v>
      </c>
      <c r="BE17" s="8">
        <v>128.32247323155607</v>
      </c>
      <c r="BF17" s="8"/>
      <c r="BG17" s="8"/>
      <c r="BH17" s="8"/>
      <c r="BI17" s="8"/>
      <c r="BJ17" s="8"/>
      <c r="BK17" s="8"/>
    </row>
    <row r="18" spans="1:63" x14ac:dyDescent="0.2">
      <c r="A18" s="7" t="str">
        <f t="shared" si="0"/>
        <v>bue_nemiet_QU_1</v>
      </c>
      <c r="B18" s="5" t="s">
        <v>3825</v>
      </c>
      <c r="C18" s="5" t="s">
        <v>536</v>
      </c>
      <c r="D18" s="5">
        <v>1</v>
      </c>
      <c r="E18" s="8">
        <v>100</v>
      </c>
      <c r="F18" s="8">
        <v>104.08437212590039</v>
      </c>
      <c r="G18" s="8">
        <v>101.32669505783632</v>
      </c>
      <c r="H18" s="8">
        <v>99.237356513170454</v>
      </c>
      <c r="I18" s="8">
        <v>110.13479968917584</v>
      </c>
      <c r="J18" s="8">
        <v>112.54718041912281</v>
      </c>
      <c r="K18" s="8">
        <v>111.55017945461243</v>
      </c>
      <c r="L18" s="8">
        <v>125.17023718679108</v>
      </c>
      <c r="M18" s="8">
        <v>127.42312058847322</v>
      </c>
      <c r="N18" s="8">
        <v>119.10648218984777</v>
      </c>
      <c r="O18" s="8">
        <v>122.85801485180706</v>
      </c>
      <c r="P18" s="8">
        <v>120.73198092926521</v>
      </c>
      <c r="Q18" s="8">
        <v>119.87535216650225</v>
      </c>
      <c r="R18" s="8">
        <v>124.44114588466321</v>
      </c>
      <c r="S18" s="8">
        <v>121.64782896713429</v>
      </c>
      <c r="T18" s="8">
        <v>118.92082788234084</v>
      </c>
      <c r="U18" s="8">
        <v>119.74581940483822</v>
      </c>
      <c r="V18" s="8">
        <v>116.46692362153468</v>
      </c>
      <c r="W18" s="8">
        <v>112.29240092933415</v>
      </c>
      <c r="X18" s="8">
        <v>120.04801493634596</v>
      </c>
      <c r="Y18" s="8">
        <v>120.82172087806526</v>
      </c>
      <c r="Z18" s="8">
        <v>109.57146807167067</v>
      </c>
      <c r="AA18" s="8">
        <v>103.82086098604569</v>
      </c>
      <c r="AB18" s="8">
        <v>105.21933014172215</v>
      </c>
      <c r="AC18" s="8">
        <v>107.57891793865507</v>
      </c>
      <c r="AD18" s="8">
        <v>109.16564388668782</v>
      </c>
      <c r="AE18" s="8">
        <v>110.40017354837161</v>
      </c>
      <c r="AF18" s="8">
        <v>116.86620525224865</v>
      </c>
      <c r="AG18" s="8">
        <v>112.13485861875651</v>
      </c>
      <c r="AH18" s="8">
        <v>98.103337266476672</v>
      </c>
      <c r="AI18" s="8">
        <v>92.394624033068212</v>
      </c>
      <c r="AJ18" s="8">
        <v>87.289961781073828</v>
      </c>
      <c r="AK18" s="8">
        <v>82.24148937524555</v>
      </c>
      <c r="AL18" s="8">
        <v>86.205863139933413</v>
      </c>
      <c r="AM18" s="8">
        <v>90.033388324626756</v>
      </c>
      <c r="AN18" s="8">
        <v>94.312075080801264</v>
      </c>
      <c r="AO18" s="8">
        <v>98.632642929180648</v>
      </c>
      <c r="AP18" s="8">
        <v>98.283217374884202</v>
      </c>
      <c r="AQ18" s="8">
        <v>101.35368199481822</v>
      </c>
      <c r="AR18" s="8">
        <v>102.51318909755184</v>
      </c>
      <c r="AS18" s="8">
        <v>101.46772615176603</v>
      </c>
      <c r="AT18" s="8">
        <v>95.756961156326639</v>
      </c>
      <c r="AU18" s="8">
        <v>90.84330721642533</v>
      </c>
      <c r="AV18" s="8">
        <v>91.818809892436732</v>
      </c>
      <c r="AW18" s="8">
        <v>91.438938090170069</v>
      </c>
      <c r="AX18" s="8">
        <v>91.468082891486986</v>
      </c>
      <c r="AY18" s="8">
        <v>89.966235644995152</v>
      </c>
      <c r="AZ18" s="8">
        <v>95.088674797866929</v>
      </c>
      <c r="BA18" s="8">
        <v>95.873343774611797</v>
      </c>
      <c r="BB18" s="8">
        <v>98.027400068275597</v>
      </c>
      <c r="BC18" s="8">
        <v>102.72703078436089</v>
      </c>
      <c r="BD18" s="8">
        <v>100.54509541483438</v>
      </c>
      <c r="BE18" s="8">
        <v>99.374210156451383</v>
      </c>
      <c r="BF18" s="8"/>
      <c r="BG18" s="8"/>
      <c r="BH18" s="8"/>
      <c r="BI18" s="8"/>
      <c r="BJ18" s="8"/>
      <c r="BK18" s="8"/>
    </row>
    <row r="19" spans="1:63" x14ac:dyDescent="0.2">
      <c r="A19" s="7" t="str">
        <f t="shared" si="0"/>
        <v>bue_nemiet_QU_3</v>
      </c>
      <c r="B19" s="5" t="s">
        <v>3825</v>
      </c>
      <c r="C19" s="5" t="s">
        <v>536</v>
      </c>
      <c r="D19" s="5">
        <v>3</v>
      </c>
      <c r="E19" s="8">
        <v>100</v>
      </c>
      <c r="F19" s="8">
        <v>103.92481061061696</v>
      </c>
      <c r="G19" s="8">
        <v>100.5074265580532</v>
      </c>
      <c r="H19" s="8">
        <v>94.232292671911168</v>
      </c>
      <c r="I19" s="8">
        <v>98.169179792125888</v>
      </c>
      <c r="J19" s="8">
        <v>94.420607724687827</v>
      </c>
      <c r="K19" s="8">
        <v>91.625099940903837</v>
      </c>
      <c r="L19" s="8">
        <v>101.71124643472989</v>
      </c>
      <c r="M19" s="8">
        <v>102.58151846314728</v>
      </c>
      <c r="N19" s="8">
        <v>97.092368018497922</v>
      </c>
      <c r="O19" s="8">
        <v>103.98055225670217</v>
      </c>
      <c r="P19" s="8">
        <v>104.01942443723379</v>
      </c>
      <c r="Q19" s="8">
        <v>106.2512751066581</v>
      </c>
      <c r="R19" s="8">
        <v>110.66594458379566</v>
      </c>
      <c r="S19" s="8">
        <v>109.35363178363326</v>
      </c>
      <c r="T19" s="8">
        <v>106.66441599913774</v>
      </c>
      <c r="U19" s="8">
        <v>110.14699471918232</v>
      </c>
      <c r="V19" s="8">
        <v>108.62581222164187</v>
      </c>
      <c r="W19" s="8">
        <v>103.38537804229264</v>
      </c>
      <c r="X19" s="8">
        <v>112.15719687501738</v>
      </c>
      <c r="Y19" s="8">
        <v>111.20246994144811</v>
      </c>
      <c r="Z19" s="8">
        <v>107.2500949579551</v>
      </c>
      <c r="AA19" s="8">
        <v>111.03963652680626</v>
      </c>
      <c r="AB19" s="8">
        <v>114.06375585699465</v>
      </c>
      <c r="AC19" s="8">
        <v>113.34406685997567</v>
      </c>
      <c r="AD19" s="8">
        <v>108.05052958453291</v>
      </c>
      <c r="AE19" s="8">
        <v>101.90857172211942</v>
      </c>
      <c r="AF19" s="8">
        <v>104.1955648122951</v>
      </c>
      <c r="AG19" s="8">
        <v>98.578992937898605</v>
      </c>
      <c r="AH19" s="8">
        <v>91.796033309376924</v>
      </c>
      <c r="AI19" s="8">
        <v>86.501235498179554</v>
      </c>
      <c r="AJ19" s="8">
        <v>83.853649467321716</v>
      </c>
      <c r="AK19" s="8">
        <v>78.960411820202452</v>
      </c>
      <c r="AL19" s="8">
        <v>80.367854303490233</v>
      </c>
      <c r="AM19" s="8">
        <v>83.44317928931423</v>
      </c>
      <c r="AN19" s="8">
        <v>87.439213566653621</v>
      </c>
      <c r="AO19" s="8">
        <v>91.160620875587782</v>
      </c>
      <c r="AP19" s="8">
        <v>95.945725718764976</v>
      </c>
      <c r="AQ19" s="8">
        <v>99.548721970937763</v>
      </c>
      <c r="AR19" s="8">
        <v>102.4053546033164</v>
      </c>
      <c r="AS19" s="8">
        <v>101.31178332431961</v>
      </c>
      <c r="AT19" s="8">
        <v>98.821043151627066</v>
      </c>
      <c r="AU19" s="8">
        <v>93.206284596709253</v>
      </c>
      <c r="AV19" s="8">
        <v>96.245060705954941</v>
      </c>
      <c r="AW19" s="8">
        <v>95.505627575872339</v>
      </c>
      <c r="AX19" s="8">
        <v>94.478929397453115</v>
      </c>
      <c r="AY19" s="8">
        <v>90.910394805060307</v>
      </c>
      <c r="AZ19" s="8">
        <v>95.913092176769382</v>
      </c>
      <c r="BA19" s="8">
        <v>96.374581135641861</v>
      </c>
      <c r="BB19" s="8">
        <v>97.075906173073761</v>
      </c>
      <c r="BC19" s="8">
        <v>97.907810263649978</v>
      </c>
      <c r="BD19" s="8">
        <v>93.819368640117261</v>
      </c>
      <c r="BE19" s="8">
        <v>92.839079819873277</v>
      </c>
      <c r="BF19" s="8"/>
      <c r="BG19" s="8"/>
      <c r="BH19" s="8"/>
      <c r="BI19" s="8"/>
      <c r="BJ19" s="8"/>
      <c r="BK19" s="8"/>
    </row>
    <row r="20" spans="1:63" x14ac:dyDescent="0.2">
      <c r="A20" s="7" t="str">
        <f t="shared" si="0"/>
        <v>bue_nemiet_QU_4</v>
      </c>
      <c r="B20" s="5" t="s">
        <v>3825</v>
      </c>
      <c r="C20" s="5" t="s">
        <v>536</v>
      </c>
      <c r="D20" s="5">
        <v>4</v>
      </c>
      <c r="E20" s="8">
        <v>100</v>
      </c>
      <c r="F20" s="8">
        <v>101.86896089405195</v>
      </c>
      <c r="G20" s="8">
        <v>96.659089980082939</v>
      </c>
      <c r="H20" s="8">
        <v>90.384806139883878</v>
      </c>
      <c r="I20" s="8">
        <v>94.004889758039994</v>
      </c>
      <c r="J20" s="8">
        <v>90.47533564822939</v>
      </c>
      <c r="K20" s="8">
        <v>86.918084623064502</v>
      </c>
      <c r="L20" s="8">
        <v>95.870885779646613</v>
      </c>
      <c r="M20" s="8">
        <v>99.011107304900023</v>
      </c>
      <c r="N20" s="8">
        <v>99.683257775238872</v>
      </c>
      <c r="O20" s="8">
        <v>111.67952119365717</v>
      </c>
      <c r="P20" s="8">
        <v>108.31167763818532</v>
      </c>
      <c r="Q20" s="8">
        <v>106.23147245389572</v>
      </c>
      <c r="R20" s="8">
        <v>107.63008418769661</v>
      </c>
      <c r="S20" s="8">
        <v>103.76060428124079</v>
      </c>
      <c r="T20" s="8">
        <v>103.67874795327839</v>
      </c>
      <c r="U20" s="8">
        <v>109.79948191949593</v>
      </c>
      <c r="V20" s="8">
        <v>107.99129788170576</v>
      </c>
      <c r="W20" s="8">
        <v>107.17839039304144</v>
      </c>
      <c r="X20" s="8">
        <v>114.11315230231918</v>
      </c>
      <c r="Y20" s="8">
        <v>113.6058920393538</v>
      </c>
      <c r="Z20" s="8">
        <v>109.27243887400613</v>
      </c>
      <c r="AA20" s="8">
        <v>107.69082285789746</v>
      </c>
      <c r="AB20" s="8">
        <v>112.71657888915388</v>
      </c>
      <c r="AC20" s="8">
        <v>115.861782741543</v>
      </c>
      <c r="AD20" s="8">
        <v>107.09956156376133</v>
      </c>
      <c r="AE20" s="8">
        <v>100.94609756195503</v>
      </c>
      <c r="AF20" s="8">
        <v>102.20326876756518</v>
      </c>
      <c r="AG20" s="8">
        <v>96.314388050741741</v>
      </c>
      <c r="AH20" s="8">
        <v>89.33325531119479</v>
      </c>
      <c r="AI20" s="8">
        <v>85.5948612466036</v>
      </c>
      <c r="AJ20" s="8">
        <v>84.719218028501885</v>
      </c>
      <c r="AK20" s="8">
        <v>79.717583343718601</v>
      </c>
      <c r="AL20" s="8">
        <v>82.549766212036801</v>
      </c>
      <c r="AM20" s="8">
        <v>82.932833743128427</v>
      </c>
      <c r="AN20" s="8">
        <v>87.133456553821148</v>
      </c>
      <c r="AO20" s="8">
        <v>89.874751946779611</v>
      </c>
      <c r="AP20" s="8">
        <v>94.135744728215514</v>
      </c>
      <c r="AQ20" s="8">
        <v>98.066851028047154</v>
      </c>
      <c r="AR20" s="8">
        <v>98.158790243306555</v>
      </c>
      <c r="AS20" s="8">
        <v>100.14167027471524</v>
      </c>
      <c r="AT20" s="8">
        <v>97.770000707942685</v>
      </c>
      <c r="AU20" s="8">
        <v>92.084789504351534</v>
      </c>
      <c r="AV20" s="8">
        <v>97.447296533775983</v>
      </c>
      <c r="AW20" s="8">
        <v>99.702958247944579</v>
      </c>
      <c r="AX20" s="8">
        <v>95.882322334116765</v>
      </c>
      <c r="AY20" s="8">
        <v>90.095884407467551</v>
      </c>
      <c r="AZ20" s="8">
        <v>93.275137404832776</v>
      </c>
      <c r="BA20" s="8">
        <v>90.996596845160909</v>
      </c>
      <c r="BB20" s="8">
        <v>94.145997361638152</v>
      </c>
      <c r="BC20" s="8">
        <v>89.466133715957426</v>
      </c>
      <c r="BD20" s="8">
        <v>84.055871908594227</v>
      </c>
      <c r="BE20" s="8">
        <v>87.214420629497326</v>
      </c>
      <c r="BF20" s="8"/>
      <c r="BG20" s="8"/>
      <c r="BH20" s="8"/>
      <c r="BI20" s="8"/>
      <c r="BJ20" s="8"/>
      <c r="BK20" s="8"/>
    </row>
    <row r="21" spans="1:63" x14ac:dyDescent="0.2">
      <c r="A21" s="7" t="str">
        <f t="shared" si="0"/>
        <v>bue_nemiet_QU_5</v>
      </c>
      <c r="B21" s="5" t="s">
        <v>3825</v>
      </c>
      <c r="C21" s="5" t="s">
        <v>536</v>
      </c>
      <c r="D21" s="5">
        <v>5</v>
      </c>
      <c r="E21" s="8">
        <v>100</v>
      </c>
      <c r="F21" s="8">
        <v>104.16274316597469</v>
      </c>
      <c r="G21" s="8">
        <v>101.33847716977664</v>
      </c>
      <c r="H21" s="8">
        <v>95.878629652112153</v>
      </c>
      <c r="I21" s="8">
        <v>99.558371344792832</v>
      </c>
      <c r="J21" s="8">
        <v>95.051854312297252</v>
      </c>
      <c r="K21" s="8">
        <v>90.773421356810047</v>
      </c>
      <c r="L21" s="8">
        <v>99.480031633373088</v>
      </c>
      <c r="M21" s="8">
        <v>102.55541490261673</v>
      </c>
      <c r="N21" s="8">
        <v>102.58904377010525</v>
      </c>
      <c r="O21" s="8">
        <v>113.70056395290469</v>
      </c>
      <c r="P21" s="8">
        <v>112.66429691618087</v>
      </c>
      <c r="Q21" s="8">
        <v>111.87391457160092</v>
      </c>
      <c r="R21" s="8">
        <v>112.72731949480033</v>
      </c>
      <c r="S21" s="8">
        <v>109.70904260977063</v>
      </c>
      <c r="T21" s="8">
        <v>109.34864364087109</v>
      </c>
      <c r="U21" s="8">
        <v>113.85606634022771</v>
      </c>
      <c r="V21" s="8">
        <v>112.841907884466</v>
      </c>
      <c r="W21" s="8">
        <v>109.17654209701033</v>
      </c>
      <c r="X21" s="8">
        <v>117.13492783504051</v>
      </c>
      <c r="Y21" s="8">
        <v>113.86005335843504</v>
      </c>
      <c r="Z21" s="8">
        <v>108.43808576479528</v>
      </c>
      <c r="AA21" s="8">
        <v>106.73511684838448</v>
      </c>
      <c r="AB21" s="8">
        <v>107.87644248871358</v>
      </c>
      <c r="AC21" s="8">
        <v>110.29972273111142</v>
      </c>
      <c r="AD21" s="8">
        <v>107.5815069468712</v>
      </c>
      <c r="AE21" s="8">
        <v>103.0485354970146</v>
      </c>
      <c r="AF21" s="8">
        <v>106.4471969096286</v>
      </c>
      <c r="AG21" s="8">
        <v>100.41646528358569</v>
      </c>
      <c r="AH21" s="8">
        <v>93.176553410892708</v>
      </c>
      <c r="AI21" s="8">
        <v>87.271282763022242</v>
      </c>
      <c r="AJ21" s="8">
        <v>84.515498019479722</v>
      </c>
      <c r="AK21" s="8">
        <v>79.628496570687673</v>
      </c>
      <c r="AL21" s="8">
        <v>82.793650989451891</v>
      </c>
      <c r="AM21" s="8">
        <v>85.731310652838957</v>
      </c>
      <c r="AN21" s="8">
        <v>89.27838986099421</v>
      </c>
      <c r="AO21" s="8">
        <v>92.203847195178028</v>
      </c>
      <c r="AP21" s="8">
        <v>94.197330570902224</v>
      </c>
      <c r="AQ21" s="8">
        <v>97.464285383387335</v>
      </c>
      <c r="AR21" s="8">
        <v>99.354088392876946</v>
      </c>
      <c r="AS21" s="8">
        <v>96.964033991924282</v>
      </c>
      <c r="AT21" s="8">
        <v>94.672470007614692</v>
      </c>
      <c r="AU21" s="8">
        <v>90.566883435568229</v>
      </c>
      <c r="AV21" s="8">
        <v>94.9240209360877</v>
      </c>
      <c r="AW21" s="8">
        <v>96.520685596157094</v>
      </c>
      <c r="AX21" s="8">
        <v>96.718622134964932</v>
      </c>
      <c r="AY21" s="8">
        <v>93.924057245818418</v>
      </c>
      <c r="AZ21" s="8">
        <v>98.432677178598411</v>
      </c>
      <c r="BA21" s="8">
        <v>101.79006557054745</v>
      </c>
      <c r="BB21" s="8">
        <v>102.6775103967726</v>
      </c>
      <c r="BC21" s="8">
        <v>100.18148986796358</v>
      </c>
      <c r="BD21" s="8">
        <v>96.006870005719378</v>
      </c>
      <c r="BE21" s="8">
        <v>98.039865185851951</v>
      </c>
      <c r="BF21" s="8"/>
      <c r="BG21" s="8"/>
      <c r="BH21" s="8"/>
      <c r="BI21" s="8"/>
      <c r="BJ21" s="8"/>
      <c r="BK21" s="8"/>
    </row>
    <row r="22" spans="1:63" x14ac:dyDescent="0.2">
      <c r="A22" s="7" t="str">
        <f t="shared" si="0"/>
        <v>bue_nemiet_QU_6</v>
      </c>
      <c r="B22" s="5" t="s">
        <v>3825</v>
      </c>
      <c r="C22" s="5" t="s">
        <v>536</v>
      </c>
      <c r="D22" s="5">
        <v>6</v>
      </c>
      <c r="E22" s="8">
        <v>100</v>
      </c>
      <c r="F22" s="8">
        <v>104.64970427318141</v>
      </c>
      <c r="G22" s="8">
        <v>100.13915775903828</v>
      </c>
      <c r="H22" s="8">
        <v>92.986660343662152</v>
      </c>
      <c r="I22" s="8">
        <v>96.603904618169523</v>
      </c>
      <c r="J22" s="8">
        <v>94.491010879113318</v>
      </c>
      <c r="K22" s="8">
        <v>92.232722623859829</v>
      </c>
      <c r="L22" s="8">
        <v>102.4380151257064</v>
      </c>
      <c r="M22" s="8">
        <v>106.55732594262052</v>
      </c>
      <c r="N22" s="8">
        <v>103.84224496972121</v>
      </c>
      <c r="O22" s="8">
        <v>110.71714926115732</v>
      </c>
      <c r="P22" s="8">
        <v>110.54073336144137</v>
      </c>
      <c r="Q22" s="8">
        <v>111.64655364485967</v>
      </c>
      <c r="R22" s="8">
        <v>113.66039121498292</v>
      </c>
      <c r="S22" s="8">
        <v>112.96032122414003</v>
      </c>
      <c r="T22" s="8">
        <v>108.85303234347832</v>
      </c>
      <c r="U22" s="8">
        <v>109.51258304751047</v>
      </c>
      <c r="V22" s="8">
        <v>107.29828849657932</v>
      </c>
      <c r="W22" s="8">
        <v>101.30088191603141</v>
      </c>
      <c r="X22" s="8">
        <v>109.70620794342139</v>
      </c>
      <c r="Y22" s="8">
        <v>110.92752056080431</v>
      </c>
      <c r="Z22" s="8">
        <v>107.60030918872341</v>
      </c>
      <c r="AA22" s="8">
        <v>110.39097170716134</v>
      </c>
      <c r="AB22" s="8">
        <v>113.06452558436708</v>
      </c>
      <c r="AC22" s="8">
        <v>110.76057527581324</v>
      </c>
      <c r="AD22" s="8">
        <v>105.42131466221667</v>
      </c>
      <c r="AE22" s="8">
        <v>99.26309896280749</v>
      </c>
      <c r="AF22" s="8">
        <v>101.12998477809248</v>
      </c>
      <c r="AG22" s="8">
        <v>96.431779914182627</v>
      </c>
      <c r="AH22" s="8">
        <v>92.339980386999216</v>
      </c>
      <c r="AI22" s="8">
        <v>91.121304092413595</v>
      </c>
      <c r="AJ22" s="8">
        <v>86.695904687784221</v>
      </c>
      <c r="AK22" s="8">
        <v>81.304580816016454</v>
      </c>
      <c r="AL22" s="8">
        <v>85.485454039500326</v>
      </c>
      <c r="AM22" s="8">
        <v>88.878199067838977</v>
      </c>
      <c r="AN22" s="8">
        <v>93.522624197173812</v>
      </c>
      <c r="AO22" s="8">
        <v>96.951415974918007</v>
      </c>
      <c r="AP22" s="8">
        <v>95.637710538901985</v>
      </c>
      <c r="AQ22" s="8">
        <v>97.070274248985825</v>
      </c>
      <c r="AR22" s="8">
        <v>98.685379503177487</v>
      </c>
      <c r="AS22" s="8">
        <v>94.486621636754279</v>
      </c>
      <c r="AT22" s="8">
        <v>93.145614891908551</v>
      </c>
      <c r="AU22" s="8">
        <v>88.092482625705387</v>
      </c>
      <c r="AV22" s="8">
        <v>93.308533147087374</v>
      </c>
      <c r="AW22" s="8">
        <v>97.144812202544117</v>
      </c>
      <c r="AX22" s="8">
        <v>98.575865109428946</v>
      </c>
      <c r="AY22" s="8">
        <v>94.856077412943009</v>
      </c>
      <c r="AZ22" s="8">
        <v>97.041017982330231</v>
      </c>
      <c r="BA22" s="8">
        <v>97.592540097844108</v>
      </c>
      <c r="BB22" s="8">
        <v>95.954592135150847</v>
      </c>
      <c r="BC22" s="8">
        <v>97.924308493183673</v>
      </c>
      <c r="BD22" s="8">
        <v>91.915612307484679</v>
      </c>
      <c r="BE22" s="8">
        <v>89.374452490953445</v>
      </c>
      <c r="BF22" s="8"/>
      <c r="BG22" s="8"/>
      <c r="BH22" s="8"/>
      <c r="BI22" s="8"/>
      <c r="BJ22" s="8"/>
      <c r="BK22" s="8"/>
    </row>
    <row r="23" spans="1:63" x14ac:dyDescent="0.2">
      <c r="A23" s="7" t="str">
        <f t="shared" si="0"/>
        <v>bue_nemiet_QU_8</v>
      </c>
      <c r="B23" s="5" t="s">
        <v>3825</v>
      </c>
      <c r="C23" s="5" t="s">
        <v>536</v>
      </c>
      <c r="D23" s="5">
        <v>8</v>
      </c>
      <c r="E23" s="8">
        <v>100</v>
      </c>
      <c r="F23" s="8">
        <v>104.98580777834196</v>
      </c>
      <c r="G23" s="8">
        <v>104.17407909410498</v>
      </c>
      <c r="H23" s="8">
        <v>101.41651207911919</v>
      </c>
      <c r="I23" s="8">
        <v>107.14495710415044</v>
      </c>
      <c r="J23" s="8">
        <v>102.28808545568558</v>
      </c>
      <c r="K23" s="8">
        <v>101.75680291282056</v>
      </c>
      <c r="L23" s="8">
        <v>115.75710849180834</v>
      </c>
      <c r="M23" s="8">
        <v>121.72698383157517</v>
      </c>
      <c r="N23" s="8">
        <v>126.68118249244868</v>
      </c>
      <c r="O23" s="8">
        <v>142.93075705300524</v>
      </c>
      <c r="P23" s="8">
        <v>143.64217125019266</v>
      </c>
      <c r="Q23" s="8">
        <v>149.00016950116284</v>
      </c>
      <c r="R23" s="8">
        <v>151.66831138500001</v>
      </c>
      <c r="S23" s="8">
        <v>147.26817813331158</v>
      </c>
      <c r="T23" s="8">
        <v>143.1106457631877</v>
      </c>
      <c r="U23" s="8">
        <v>147.97509929276168</v>
      </c>
      <c r="V23" s="8">
        <v>145.96775969719445</v>
      </c>
      <c r="W23" s="8">
        <v>139.0419916266105</v>
      </c>
      <c r="X23" s="8">
        <v>144.36552940717678</v>
      </c>
      <c r="Y23" s="8">
        <v>143.65042766754095</v>
      </c>
      <c r="Z23" s="8">
        <v>139.02313416413335</v>
      </c>
      <c r="AA23" s="8">
        <v>136.76060783434579</v>
      </c>
      <c r="AB23" s="8">
        <v>136.54166079531106</v>
      </c>
      <c r="AC23" s="8">
        <v>143.18358412411072</v>
      </c>
      <c r="AD23" s="8">
        <v>137.59783933739956</v>
      </c>
      <c r="AE23" s="8">
        <v>129.30835845251008</v>
      </c>
      <c r="AF23" s="8">
        <v>129.70401906552877</v>
      </c>
      <c r="AG23" s="8">
        <v>121.90780574477435</v>
      </c>
      <c r="AH23" s="8">
        <v>106.22517144250824</v>
      </c>
      <c r="AI23" s="8">
        <v>98.995950534894746</v>
      </c>
      <c r="AJ23" s="8">
        <v>92.687824894013175</v>
      </c>
      <c r="AK23" s="8">
        <v>87.209972728399748</v>
      </c>
      <c r="AL23" s="8">
        <v>88.125556755702519</v>
      </c>
      <c r="AM23" s="8">
        <v>90.692238132466485</v>
      </c>
      <c r="AN23" s="8">
        <v>93.700385684036419</v>
      </c>
      <c r="AO23" s="8">
        <v>97.947504943496227</v>
      </c>
      <c r="AP23" s="8">
        <v>95.92768688535395</v>
      </c>
      <c r="AQ23" s="8">
        <v>97.346550077225828</v>
      </c>
      <c r="AR23" s="8">
        <v>101.09125257035272</v>
      </c>
      <c r="AS23" s="8">
        <v>102.45683313634488</v>
      </c>
      <c r="AT23" s="8">
        <v>106.08788982966648</v>
      </c>
      <c r="AU23" s="8">
        <v>105.72342380483337</v>
      </c>
      <c r="AV23" s="8">
        <v>111.78818002206525</v>
      </c>
      <c r="AW23" s="8">
        <v>118.15617404101215</v>
      </c>
      <c r="AX23" s="8">
        <v>113.75838651159616</v>
      </c>
      <c r="AY23" s="8">
        <v>107.05155654308946</v>
      </c>
      <c r="AZ23" s="8">
        <v>113.19473568590384</v>
      </c>
      <c r="BA23" s="8">
        <v>114.68202346457423</v>
      </c>
      <c r="BB23" s="8">
        <v>119.4190179919616</v>
      </c>
      <c r="BC23" s="8">
        <v>126.24884135798877</v>
      </c>
      <c r="BD23" s="8">
        <v>118.59567319744531</v>
      </c>
      <c r="BE23" s="8">
        <v>111.7752706807954</v>
      </c>
      <c r="BF23" s="8"/>
      <c r="BG23" s="8"/>
      <c r="BH23" s="8"/>
      <c r="BI23" s="8"/>
      <c r="BJ23" s="8"/>
      <c r="BK23" s="8"/>
    </row>
    <row r="24" spans="1:63" x14ac:dyDescent="0.2">
      <c r="A24" s="7" t="str">
        <f t="shared" si="0"/>
        <v>bue_mw_QU_1</v>
      </c>
      <c r="B24" s="5" t="s">
        <v>3826</v>
      </c>
      <c r="C24" s="5" t="s">
        <v>536</v>
      </c>
      <c r="D24" s="5">
        <v>1</v>
      </c>
      <c r="E24" s="8">
        <v>100</v>
      </c>
      <c r="F24" s="8">
        <v>104.01881849577499</v>
      </c>
      <c r="G24" s="8">
        <v>101.13777296454356</v>
      </c>
      <c r="H24" s="8">
        <v>99.465596354066122</v>
      </c>
      <c r="I24" s="8">
        <v>111.88988309906074</v>
      </c>
      <c r="J24" s="8">
        <v>114.61547779179257</v>
      </c>
      <c r="K24" s="8">
        <v>113.80991868914508</v>
      </c>
      <c r="L24" s="8">
        <v>127.51030560005512</v>
      </c>
      <c r="M24" s="8">
        <v>135.35052898987664</v>
      </c>
      <c r="N24" s="8">
        <v>126.13967162681206</v>
      </c>
      <c r="O24" s="8">
        <v>129.88079731352315</v>
      </c>
      <c r="P24" s="8">
        <v>127.7781945847395</v>
      </c>
      <c r="Q24" s="8">
        <v>125.66010905512697</v>
      </c>
      <c r="R24" s="8">
        <v>130.48162048673592</v>
      </c>
      <c r="S24" s="8">
        <v>127.41827392065758</v>
      </c>
      <c r="T24" s="8">
        <v>124.47193329574628</v>
      </c>
      <c r="U24" s="8">
        <v>126.68506032257967</v>
      </c>
      <c r="V24" s="8">
        <v>123.21308284007925</v>
      </c>
      <c r="W24" s="8">
        <v>119.04797641357243</v>
      </c>
      <c r="X24" s="8">
        <v>127.25109663192342</v>
      </c>
      <c r="Y24" s="8">
        <v>128.86681631572807</v>
      </c>
      <c r="Z24" s="8">
        <v>116.72617590174848</v>
      </c>
      <c r="AA24" s="8">
        <v>110.54582754252007</v>
      </c>
      <c r="AB24" s="8">
        <v>111.99041941411795</v>
      </c>
      <c r="AC24" s="8">
        <v>122.6655253341363</v>
      </c>
      <c r="AD24" s="8">
        <v>124.74784486562503</v>
      </c>
      <c r="AE24" s="8">
        <v>126.50482234553107</v>
      </c>
      <c r="AF24" s="8">
        <v>133.95022619989035</v>
      </c>
      <c r="AG24" s="8">
        <v>128.80610985553852</v>
      </c>
      <c r="AH24" s="8">
        <v>112.5772081444361</v>
      </c>
      <c r="AI24" s="8">
        <v>102.63239999495126</v>
      </c>
      <c r="AJ24" s="8">
        <v>93.432490093259418</v>
      </c>
      <c r="AK24" s="8">
        <v>85.989683810225415</v>
      </c>
      <c r="AL24" s="8">
        <v>89.973357297649486</v>
      </c>
      <c r="AM24" s="8">
        <v>92.942019322709569</v>
      </c>
      <c r="AN24" s="8">
        <v>97.965071948564784</v>
      </c>
      <c r="AO24" s="8">
        <v>104.68636966069347</v>
      </c>
      <c r="AP24" s="8">
        <v>103.95932699580526</v>
      </c>
      <c r="AQ24" s="8">
        <v>107.24512783300413</v>
      </c>
      <c r="AR24" s="8">
        <v>108.19866925521366</v>
      </c>
      <c r="AS24" s="8">
        <v>107.05098321196051</v>
      </c>
      <c r="AT24" s="8">
        <v>100.13876153546681</v>
      </c>
      <c r="AU24" s="8">
        <v>94.319476791539415</v>
      </c>
      <c r="AV24" s="8">
        <v>94.252208525541803</v>
      </c>
      <c r="AW24" s="8">
        <v>95.069338947699222</v>
      </c>
      <c r="AX24" s="8">
        <v>95.242058660176284</v>
      </c>
      <c r="AY24" s="8">
        <v>95.827872411081927</v>
      </c>
      <c r="AZ24" s="8">
        <v>103.37233369214738</v>
      </c>
      <c r="BA24" s="8">
        <v>105.04476270148085</v>
      </c>
      <c r="BB24" s="8">
        <v>109.68188108773653</v>
      </c>
      <c r="BC24" s="8">
        <v>114.23253510627922</v>
      </c>
      <c r="BD24" s="8">
        <v>111.89505736682787</v>
      </c>
      <c r="BE24" s="8">
        <v>103.95767831696475</v>
      </c>
      <c r="BF24" s="8"/>
      <c r="BG24" s="8"/>
      <c r="BH24" s="8"/>
      <c r="BI24" s="8"/>
      <c r="BJ24" s="8"/>
      <c r="BK24" s="8"/>
    </row>
    <row r="25" spans="1:63" x14ac:dyDescent="0.2">
      <c r="A25" s="7" t="str">
        <f t="shared" si="0"/>
        <v>bue_mw_QU_3</v>
      </c>
      <c r="B25" s="5" t="s">
        <v>3826</v>
      </c>
      <c r="C25" s="5" t="s">
        <v>536</v>
      </c>
      <c r="D25" s="5">
        <v>3</v>
      </c>
      <c r="E25" s="8">
        <v>100</v>
      </c>
      <c r="F25" s="8">
        <v>103.92852774963002</v>
      </c>
      <c r="G25" s="8">
        <v>100.55829544873693</v>
      </c>
      <c r="H25" s="8">
        <v>94.268922940979294</v>
      </c>
      <c r="I25" s="8">
        <v>98.986716297997972</v>
      </c>
      <c r="J25" s="8">
        <v>95.144650473174693</v>
      </c>
      <c r="K25" s="8">
        <v>92.33301003604204</v>
      </c>
      <c r="L25" s="8">
        <v>102.43605342732755</v>
      </c>
      <c r="M25" s="8">
        <v>107.3919305315663</v>
      </c>
      <c r="N25" s="8">
        <v>101.55843949998425</v>
      </c>
      <c r="O25" s="8">
        <v>108.72586823054124</v>
      </c>
      <c r="P25" s="8">
        <v>108.78363655179675</v>
      </c>
      <c r="Q25" s="8">
        <v>113.16347876000322</v>
      </c>
      <c r="R25" s="8">
        <v>117.90485338444377</v>
      </c>
      <c r="S25" s="8">
        <v>116.54695584369375</v>
      </c>
      <c r="T25" s="8">
        <v>113.68655691490521</v>
      </c>
      <c r="U25" s="8">
        <v>116.270304383856</v>
      </c>
      <c r="V25" s="8">
        <v>114.66102443908078</v>
      </c>
      <c r="W25" s="8">
        <v>109.13119740607628</v>
      </c>
      <c r="X25" s="8">
        <v>118.43215494142802</v>
      </c>
      <c r="Y25" s="8">
        <v>119.57151704826438</v>
      </c>
      <c r="Z25" s="8">
        <v>115.30060472450498</v>
      </c>
      <c r="AA25" s="8">
        <v>119.35062458637408</v>
      </c>
      <c r="AB25" s="8">
        <v>122.54671839299766</v>
      </c>
      <c r="AC25" s="8">
        <v>131.96314291243766</v>
      </c>
      <c r="AD25" s="8">
        <v>125.73653433885706</v>
      </c>
      <c r="AE25" s="8">
        <v>118.43261244612826</v>
      </c>
      <c r="AF25" s="8">
        <v>121.18073707014693</v>
      </c>
      <c r="AG25" s="8">
        <v>114.6977413505525</v>
      </c>
      <c r="AH25" s="8">
        <v>106.96822446321296</v>
      </c>
      <c r="AI25" s="8">
        <v>95.593272075842904</v>
      </c>
      <c r="AJ25" s="8">
        <v>90.077726497134961</v>
      </c>
      <c r="AK25" s="8">
        <v>85.04370913558968</v>
      </c>
      <c r="AL25" s="8">
        <v>86.992385127605274</v>
      </c>
      <c r="AM25" s="8">
        <v>89.153075199933312</v>
      </c>
      <c r="AN25" s="8">
        <v>93.922802551894151</v>
      </c>
      <c r="AO25" s="8">
        <v>98.328623123820847</v>
      </c>
      <c r="AP25" s="8">
        <v>103.66597754644205</v>
      </c>
      <c r="AQ25" s="8">
        <v>107.60207763659373</v>
      </c>
      <c r="AR25" s="8">
        <v>110.7715296447729</v>
      </c>
      <c r="AS25" s="8">
        <v>109.39688559787868</v>
      </c>
      <c r="AT25" s="8">
        <v>103.12557081709168</v>
      </c>
      <c r="AU25" s="8">
        <v>96.046478510639389</v>
      </c>
      <c r="AV25" s="8">
        <v>97.960876537908717</v>
      </c>
      <c r="AW25" s="8">
        <v>98.166398367663447</v>
      </c>
      <c r="AX25" s="8">
        <v>96.699841928153944</v>
      </c>
      <c r="AY25" s="8">
        <v>94.574256094890345</v>
      </c>
      <c r="AZ25" s="8">
        <v>101.97180097516829</v>
      </c>
      <c r="BA25" s="8">
        <v>103.21351556928835</v>
      </c>
      <c r="BB25" s="8">
        <v>105.73909925515497</v>
      </c>
      <c r="BC25" s="8">
        <v>106.26262208061181</v>
      </c>
      <c r="BD25" s="8">
        <v>101.68247348952744</v>
      </c>
      <c r="BE25" s="8">
        <v>93.250045384249603</v>
      </c>
      <c r="BF25" s="8"/>
      <c r="BG25" s="8"/>
      <c r="BH25" s="8"/>
      <c r="BI25" s="8"/>
      <c r="BJ25" s="8"/>
      <c r="BK25" s="8"/>
    </row>
    <row r="26" spans="1:63" x14ac:dyDescent="0.2">
      <c r="A26" s="7" t="str">
        <f t="shared" si="0"/>
        <v>bue_mw_QU_4</v>
      </c>
      <c r="B26" s="5" t="s">
        <v>3826</v>
      </c>
      <c r="C26" s="5" t="s">
        <v>536</v>
      </c>
      <c r="D26" s="5">
        <v>4</v>
      </c>
      <c r="E26" s="8">
        <v>100</v>
      </c>
      <c r="F26" s="8">
        <v>101.9133469391561</v>
      </c>
      <c r="G26" s="8">
        <v>96.858234686558617</v>
      </c>
      <c r="H26" s="8">
        <v>90.547842962504731</v>
      </c>
      <c r="I26" s="8">
        <v>94.939615322918243</v>
      </c>
      <c r="J26" s="8">
        <v>91.281514254898738</v>
      </c>
      <c r="K26" s="8">
        <v>87.537847728269099</v>
      </c>
      <c r="L26" s="8">
        <v>96.557097736487279</v>
      </c>
      <c r="M26" s="8">
        <v>104.26084835309007</v>
      </c>
      <c r="N26" s="8">
        <v>105.14102685108142</v>
      </c>
      <c r="O26" s="8">
        <v>117.89923497048069</v>
      </c>
      <c r="P26" s="8">
        <v>114.18499337167745</v>
      </c>
      <c r="Q26" s="8">
        <v>111.52111591486984</v>
      </c>
      <c r="R26" s="8">
        <v>112.92004313486119</v>
      </c>
      <c r="S26" s="8">
        <v>108.86639758230783</v>
      </c>
      <c r="T26" s="8">
        <v>108.69201095412542</v>
      </c>
      <c r="U26" s="8">
        <v>113.58608259132217</v>
      </c>
      <c r="V26" s="8">
        <v>111.60359746256762</v>
      </c>
      <c r="W26" s="8">
        <v>110.78314223752561</v>
      </c>
      <c r="X26" s="8">
        <v>117.9290199398817</v>
      </c>
      <c r="Y26" s="8">
        <v>114.38029230840463</v>
      </c>
      <c r="Z26" s="8">
        <v>110.24040335941922</v>
      </c>
      <c r="AA26" s="8">
        <v>108.90366525016077</v>
      </c>
      <c r="AB26" s="8">
        <v>114.09258905205972</v>
      </c>
      <c r="AC26" s="8">
        <v>135.4706276091174</v>
      </c>
      <c r="AD26" s="8">
        <v>125.18222899586833</v>
      </c>
      <c r="AE26" s="8">
        <v>117.92709780180301</v>
      </c>
      <c r="AF26" s="8">
        <v>119.12086498196453</v>
      </c>
      <c r="AG26" s="8">
        <v>112.28483182279578</v>
      </c>
      <c r="AH26" s="8">
        <v>104.14864040899963</v>
      </c>
      <c r="AI26" s="8">
        <v>98.913969928070003</v>
      </c>
      <c r="AJ26" s="8">
        <v>92.77108073158368</v>
      </c>
      <c r="AK26" s="8">
        <v>85.599704962892375</v>
      </c>
      <c r="AL26" s="8">
        <v>88.613215596249134</v>
      </c>
      <c r="AM26" s="8">
        <v>88.92158543715999</v>
      </c>
      <c r="AN26" s="8">
        <v>94.495768955564785</v>
      </c>
      <c r="AO26" s="8">
        <v>99.258410993750374</v>
      </c>
      <c r="AP26" s="8">
        <v>104.3960995928727</v>
      </c>
      <c r="AQ26" s="8">
        <v>108.63301418406964</v>
      </c>
      <c r="AR26" s="8">
        <v>109.47943721572962</v>
      </c>
      <c r="AS26" s="8">
        <v>111.93328429943996</v>
      </c>
      <c r="AT26" s="8">
        <v>103.5991372905246</v>
      </c>
      <c r="AU26" s="8">
        <v>97.041105800597279</v>
      </c>
      <c r="AV26" s="8">
        <v>102.02752498131089</v>
      </c>
      <c r="AW26" s="8">
        <v>106.47962332590765</v>
      </c>
      <c r="AX26" s="8">
        <v>101.24358664782744</v>
      </c>
      <c r="AY26" s="8">
        <v>97.77930471538491</v>
      </c>
      <c r="AZ26" s="8">
        <v>103.83127434019354</v>
      </c>
      <c r="BA26" s="8">
        <v>102.37116988540254</v>
      </c>
      <c r="BB26" s="8">
        <v>109.8244780155254</v>
      </c>
      <c r="BC26" s="8">
        <v>103.53612031801953</v>
      </c>
      <c r="BD26" s="8">
        <v>96.63612083136664</v>
      </c>
      <c r="BE26" s="8">
        <v>95.152672615461626</v>
      </c>
      <c r="BF26" s="8"/>
      <c r="BG26" s="8"/>
      <c r="BH26" s="8"/>
      <c r="BI26" s="8"/>
      <c r="BJ26" s="8"/>
      <c r="BK26" s="8"/>
    </row>
    <row r="27" spans="1:63" x14ac:dyDescent="0.2">
      <c r="A27" s="7" t="str">
        <f t="shared" si="0"/>
        <v>bue_mw_QU_5</v>
      </c>
      <c r="B27" s="5" t="s">
        <v>3826</v>
      </c>
      <c r="C27" s="5" t="s">
        <v>536</v>
      </c>
      <c r="D27" s="5">
        <v>5</v>
      </c>
      <c r="E27" s="8">
        <v>100</v>
      </c>
      <c r="F27" s="8">
        <v>104.14993426311456</v>
      </c>
      <c r="G27" s="8">
        <v>101.42287487536974</v>
      </c>
      <c r="H27" s="8">
        <v>96.018746257086732</v>
      </c>
      <c r="I27" s="8">
        <v>100.67377700884124</v>
      </c>
      <c r="J27" s="8">
        <v>96.137996465356451</v>
      </c>
      <c r="K27" s="8">
        <v>91.770274509780563</v>
      </c>
      <c r="L27" s="8">
        <v>100.42364667386616</v>
      </c>
      <c r="M27" s="8">
        <v>106.82216503768711</v>
      </c>
      <c r="N27" s="8">
        <v>106.9870815350821</v>
      </c>
      <c r="O27" s="8">
        <v>118.66625560237797</v>
      </c>
      <c r="P27" s="8">
        <v>117.61703813495518</v>
      </c>
      <c r="Q27" s="8">
        <v>114.62383273030849</v>
      </c>
      <c r="R27" s="8">
        <v>115.46942064919834</v>
      </c>
      <c r="S27" s="8">
        <v>112.42018638530507</v>
      </c>
      <c r="T27" s="8">
        <v>112.06735970542346</v>
      </c>
      <c r="U27" s="8">
        <v>115.3049143465595</v>
      </c>
      <c r="V27" s="8">
        <v>114.24867359554898</v>
      </c>
      <c r="W27" s="8">
        <v>110.69813419339749</v>
      </c>
      <c r="X27" s="8">
        <v>118.77552915869177</v>
      </c>
      <c r="Y27" s="8">
        <v>118.52608551721207</v>
      </c>
      <c r="Z27" s="8">
        <v>112.80784560004832</v>
      </c>
      <c r="AA27" s="8">
        <v>111.21735743728232</v>
      </c>
      <c r="AB27" s="8">
        <v>112.44438297032309</v>
      </c>
      <c r="AC27" s="8">
        <v>123.16123283574841</v>
      </c>
      <c r="AD27" s="8">
        <v>120.17482278593961</v>
      </c>
      <c r="AE27" s="8">
        <v>115.21006081575949</v>
      </c>
      <c r="AF27" s="8">
        <v>118.96032459232421</v>
      </c>
      <c r="AG27" s="8">
        <v>112.17089307413346</v>
      </c>
      <c r="AH27" s="8">
        <v>104.057224378944</v>
      </c>
      <c r="AI27" s="8">
        <v>96.12853357030194</v>
      </c>
      <c r="AJ27" s="8">
        <v>88.989089163628037</v>
      </c>
      <c r="AK27" s="8">
        <v>83.491594261866069</v>
      </c>
      <c r="AL27" s="8">
        <v>86.550137649633058</v>
      </c>
      <c r="AM27" s="8">
        <v>88.868438571396453</v>
      </c>
      <c r="AN27" s="8">
        <v>93.749427057194239</v>
      </c>
      <c r="AO27" s="8">
        <v>97.453241445942865</v>
      </c>
      <c r="AP27" s="8">
        <v>99.885830828162696</v>
      </c>
      <c r="AQ27" s="8">
        <v>103.46582720819954</v>
      </c>
      <c r="AR27" s="8">
        <v>105.21173305641113</v>
      </c>
      <c r="AS27" s="8">
        <v>102.63273628002196</v>
      </c>
      <c r="AT27" s="8">
        <v>100.66413317000233</v>
      </c>
      <c r="AU27" s="8">
        <v>95.807548147772806</v>
      </c>
      <c r="AV27" s="8">
        <v>99.951343069191964</v>
      </c>
      <c r="AW27" s="8">
        <v>103.97233987392305</v>
      </c>
      <c r="AX27" s="8">
        <v>105.86663450503264</v>
      </c>
      <c r="AY27" s="8">
        <v>106.29994771907177</v>
      </c>
      <c r="AZ27" s="8">
        <v>114.02374008819424</v>
      </c>
      <c r="BA27" s="8">
        <v>119.96651513335526</v>
      </c>
      <c r="BB27" s="8">
        <v>122.41142905465234</v>
      </c>
      <c r="BC27" s="8">
        <v>117.26587309439485</v>
      </c>
      <c r="BD27" s="8">
        <v>111.41190391369436</v>
      </c>
      <c r="BE27" s="8">
        <v>109.15111501483037</v>
      </c>
      <c r="BF27" s="8"/>
      <c r="BG27" s="8"/>
      <c r="BH27" s="8"/>
      <c r="BI27" s="8"/>
      <c r="BJ27" s="8"/>
      <c r="BK27" s="8"/>
    </row>
    <row r="28" spans="1:63" x14ac:dyDescent="0.2">
      <c r="A28" s="7" t="str">
        <f t="shared" si="0"/>
        <v>bue_mw_QU_6</v>
      </c>
      <c r="B28" s="5" t="s">
        <v>3826</v>
      </c>
      <c r="C28" s="5" t="s">
        <v>536</v>
      </c>
      <c r="D28" s="5">
        <v>6</v>
      </c>
      <c r="E28" s="8">
        <v>100</v>
      </c>
      <c r="F28" s="8">
        <v>104.69108046023932</v>
      </c>
      <c r="G28" s="8">
        <v>100.19827722130272</v>
      </c>
      <c r="H28" s="8">
        <v>93.075555232751768</v>
      </c>
      <c r="I28" s="8">
        <v>97.452009925839974</v>
      </c>
      <c r="J28" s="8">
        <v>95.315799122308817</v>
      </c>
      <c r="K28" s="8">
        <v>93.155398370232163</v>
      </c>
      <c r="L28" s="8">
        <v>103.60259682703608</v>
      </c>
      <c r="M28" s="8">
        <v>112.13908876258888</v>
      </c>
      <c r="N28" s="8">
        <v>109.40558898874262</v>
      </c>
      <c r="O28" s="8">
        <v>116.59577099595811</v>
      </c>
      <c r="P28" s="8">
        <v>116.16278114579517</v>
      </c>
      <c r="Q28" s="8">
        <v>119.30443576803529</v>
      </c>
      <c r="R28" s="8">
        <v>121.14959115088277</v>
      </c>
      <c r="S28" s="8">
        <v>119.94765461203916</v>
      </c>
      <c r="T28" s="8">
        <v>115.44284196033425</v>
      </c>
      <c r="U28" s="8">
        <v>111.35145008188758</v>
      </c>
      <c r="V28" s="8">
        <v>109.16304124022638</v>
      </c>
      <c r="W28" s="8">
        <v>103.10748484643068</v>
      </c>
      <c r="X28" s="8">
        <v>111.64363965170622</v>
      </c>
      <c r="Y28" s="8">
        <v>111.83030539195657</v>
      </c>
      <c r="Z28" s="8">
        <v>108.43662998107617</v>
      </c>
      <c r="AA28" s="8">
        <v>111.14334545318754</v>
      </c>
      <c r="AB28" s="8">
        <v>113.80970829670616</v>
      </c>
      <c r="AC28" s="8">
        <v>118.72501240363324</v>
      </c>
      <c r="AD28" s="8">
        <v>113.07112808830364</v>
      </c>
      <c r="AE28" s="8">
        <v>106.48164209530289</v>
      </c>
      <c r="AF28" s="8">
        <v>108.52219054464626</v>
      </c>
      <c r="AG28" s="8">
        <v>103.42046110415633</v>
      </c>
      <c r="AH28" s="8">
        <v>99.048571004029668</v>
      </c>
      <c r="AI28" s="8">
        <v>91.573491608869361</v>
      </c>
      <c r="AJ28" s="8">
        <v>85.463314985299704</v>
      </c>
      <c r="AK28" s="8">
        <v>82.597664227398596</v>
      </c>
      <c r="AL28" s="8">
        <v>88.791778068863664</v>
      </c>
      <c r="AM28" s="8">
        <v>92.691462789495546</v>
      </c>
      <c r="AN28" s="8">
        <v>97.895592387082132</v>
      </c>
      <c r="AO28" s="8">
        <v>103.04104069759615</v>
      </c>
      <c r="AP28" s="8">
        <v>101.2814048256031</v>
      </c>
      <c r="AQ28" s="8">
        <v>102.70040672695157</v>
      </c>
      <c r="AR28" s="8">
        <v>104.04399727774019</v>
      </c>
      <c r="AS28" s="8">
        <v>99.610908634532862</v>
      </c>
      <c r="AT28" s="8">
        <v>94.19860912880722</v>
      </c>
      <c r="AU28" s="8">
        <v>87.736542755987315</v>
      </c>
      <c r="AV28" s="8">
        <v>91.274932469695713</v>
      </c>
      <c r="AW28" s="8">
        <v>95.924358369317289</v>
      </c>
      <c r="AX28" s="8">
        <v>96.552275162217072</v>
      </c>
      <c r="AY28" s="8">
        <v>94.441524870441782</v>
      </c>
      <c r="AZ28" s="8">
        <v>98.915604716899821</v>
      </c>
      <c r="BA28" s="8">
        <v>100.24049472811767</v>
      </c>
      <c r="BB28" s="8">
        <v>101.69804400463025</v>
      </c>
      <c r="BC28" s="8">
        <v>103.54336742395182</v>
      </c>
      <c r="BD28" s="8">
        <v>97.038488148322415</v>
      </c>
      <c r="BE28" s="8">
        <v>87.006959753625651</v>
      </c>
      <c r="BF28" s="8"/>
      <c r="BG28" s="8"/>
      <c r="BH28" s="8"/>
      <c r="BI28" s="8"/>
      <c r="BJ28" s="8"/>
      <c r="BK28" s="8"/>
    </row>
    <row r="29" spans="1:63" x14ac:dyDescent="0.2">
      <c r="A29" s="7" t="str">
        <f t="shared" si="0"/>
        <v>bue_mw_QU_8</v>
      </c>
      <c r="B29" s="5" t="s">
        <v>3826</v>
      </c>
      <c r="C29" s="5" t="s">
        <v>536</v>
      </c>
      <c r="D29" s="5">
        <v>8</v>
      </c>
      <c r="E29" s="8">
        <v>100</v>
      </c>
      <c r="F29" s="8">
        <v>104.97614521566349</v>
      </c>
      <c r="G29" s="8">
        <v>104.16860421228368</v>
      </c>
      <c r="H29" s="8">
        <v>101.42260660062313</v>
      </c>
      <c r="I29" s="8">
        <v>108.04194098896322</v>
      </c>
      <c r="J29" s="8">
        <v>103.16020132938671</v>
      </c>
      <c r="K29" s="8">
        <v>102.6115500617325</v>
      </c>
      <c r="L29" s="8">
        <v>116.74544449348249</v>
      </c>
      <c r="M29" s="8">
        <v>127.8944724359266</v>
      </c>
      <c r="N29" s="8">
        <v>133.19986010754846</v>
      </c>
      <c r="O29" s="8">
        <v>150.39739590605424</v>
      </c>
      <c r="P29" s="8">
        <v>150.73162158096116</v>
      </c>
      <c r="Q29" s="8">
        <v>157.5639040141179</v>
      </c>
      <c r="R29" s="8">
        <v>160.31448262149971</v>
      </c>
      <c r="S29" s="8">
        <v>155.98285217015174</v>
      </c>
      <c r="T29" s="8">
        <v>151.61989816139595</v>
      </c>
      <c r="U29" s="8">
        <v>156.2362831949043</v>
      </c>
      <c r="V29" s="8">
        <v>154.21835626965762</v>
      </c>
      <c r="W29" s="8">
        <v>146.62284522990876</v>
      </c>
      <c r="X29" s="8">
        <v>152.32685025550737</v>
      </c>
      <c r="Y29" s="8">
        <v>150.1843714740387</v>
      </c>
      <c r="Z29" s="8">
        <v>145.11255160837862</v>
      </c>
      <c r="AA29" s="8">
        <v>142.70673667593491</v>
      </c>
      <c r="AB29" s="8">
        <v>142.3877979478556</v>
      </c>
      <c r="AC29" s="8">
        <v>161.93496178033223</v>
      </c>
      <c r="AD29" s="8">
        <v>155.73127717379788</v>
      </c>
      <c r="AE29" s="8">
        <v>146.44710938720806</v>
      </c>
      <c r="AF29" s="8">
        <v>147.58813357890992</v>
      </c>
      <c r="AG29" s="8">
        <v>138.76069397542665</v>
      </c>
      <c r="AH29" s="8">
        <v>121.18593566672453</v>
      </c>
      <c r="AI29" s="8">
        <v>106.73889168227629</v>
      </c>
      <c r="AJ29" s="8">
        <v>97.03426293774811</v>
      </c>
      <c r="AK29" s="8">
        <v>92.747319165369476</v>
      </c>
      <c r="AL29" s="8">
        <v>94.063044845100251</v>
      </c>
      <c r="AM29" s="8">
        <v>95.652382666493665</v>
      </c>
      <c r="AN29" s="8">
        <v>99.405287605437564</v>
      </c>
      <c r="AO29" s="8">
        <v>104.33589992502459</v>
      </c>
      <c r="AP29" s="8">
        <v>101.81166527065027</v>
      </c>
      <c r="AQ29" s="8">
        <v>103.35641088495724</v>
      </c>
      <c r="AR29" s="8">
        <v>107.5307084754147</v>
      </c>
      <c r="AS29" s="8">
        <v>108.76487479798431</v>
      </c>
      <c r="AT29" s="8">
        <v>108.86777863567309</v>
      </c>
      <c r="AU29" s="8">
        <v>106.31210354769509</v>
      </c>
      <c r="AV29" s="8">
        <v>110.73627315260541</v>
      </c>
      <c r="AW29" s="8">
        <v>118.42681176676749</v>
      </c>
      <c r="AX29" s="8">
        <v>112.95932076704362</v>
      </c>
      <c r="AY29" s="8">
        <v>108.36592385677291</v>
      </c>
      <c r="AZ29" s="8">
        <v>116.82621986045589</v>
      </c>
      <c r="BA29" s="8">
        <v>119.02303651127622</v>
      </c>
      <c r="BB29" s="8">
        <v>125.67188611253866</v>
      </c>
      <c r="BC29" s="8">
        <v>131.27854919061059</v>
      </c>
      <c r="BD29" s="8">
        <v>122.84251101223298</v>
      </c>
      <c r="BE29" s="8">
        <v>107.58183643675687</v>
      </c>
      <c r="BF29" s="8"/>
      <c r="BG29" s="8"/>
      <c r="BH29" s="8"/>
      <c r="BI29" s="8"/>
      <c r="BJ29" s="8"/>
      <c r="BK29" s="8"/>
    </row>
    <row r="30" spans="1:63" x14ac:dyDescent="0.2">
      <c r="A30" s="7" t="str">
        <f t="shared" si="0"/>
        <v>gem_nemiet_QU_1</v>
      </c>
      <c r="B30" s="5" t="s">
        <v>3833</v>
      </c>
      <c r="C30" s="5" t="s">
        <v>536</v>
      </c>
      <c r="D30" s="5">
        <v>1</v>
      </c>
      <c r="E30" s="8">
        <v>100</v>
      </c>
      <c r="F30" s="8">
        <v>101.17671496500424</v>
      </c>
      <c r="G30" s="8">
        <v>100.14709085841973</v>
      </c>
      <c r="H30" s="8">
        <v>98.839509958473442</v>
      </c>
      <c r="I30" s="8">
        <v>103.32796501295046</v>
      </c>
      <c r="J30" s="8">
        <v>104.35972792488128</v>
      </c>
      <c r="K30" s="8">
        <v>103.83105656176365</v>
      </c>
      <c r="L30" s="8">
        <v>109.64179047084288</v>
      </c>
      <c r="M30" s="8">
        <v>111.15099005709752</v>
      </c>
      <c r="N30" s="8">
        <v>108.87399559646431</v>
      </c>
      <c r="O30" s="8">
        <v>109.47827134425614</v>
      </c>
      <c r="P30" s="8">
        <v>109.10621468973623</v>
      </c>
      <c r="Q30" s="8">
        <v>109.18541096819422</v>
      </c>
      <c r="R30" s="8">
        <v>111.0185126100565</v>
      </c>
      <c r="S30" s="8">
        <v>110.71790097118117</v>
      </c>
      <c r="T30" s="8">
        <v>109.50569754780503</v>
      </c>
      <c r="U30" s="8">
        <v>110.00930085858668</v>
      </c>
      <c r="V30" s="8">
        <v>109.73351643835929</v>
      </c>
      <c r="W30" s="8">
        <v>108.24872874699579</v>
      </c>
      <c r="X30" s="8">
        <v>111.46828504103445</v>
      </c>
      <c r="Y30" s="8">
        <v>112.44137177511722</v>
      </c>
      <c r="Z30" s="8">
        <v>108.91110850836409</v>
      </c>
      <c r="AA30" s="8">
        <v>106.83865928631978</v>
      </c>
      <c r="AB30" s="8">
        <v>106.82565131234087</v>
      </c>
      <c r="AC30" s="8">
        <v>107.4930452895276</v>
      </c>
      <c r="AD30" s="8">
        <v>108.81653701667078</v>
      </c>
      <c r="AE30" s="8">
        <v>108.96912237877278</v>
      </c>
      <c r="AF30" s="8">
        <v>111.56865865110959</v>
      </c>
      <c r="AG30" s="8">
        <v>109.35386008340377</v>
      </c>
      <c r="AH30" s="8">
        <v>103.39300163425814</v>
      </c>
      <c r="AI30" s="8">
        <v>101.34777704746696</v>
      </c>
      <c r="AJ30" s="8">
        <v>98.774172475016428</v>
      </c>
      <c r="AK30" s="8">
        <v>97.263875996037157</v>
      </c>
      <c r="AL30" s="8">
        <v>99.014373003341532</v>
      </c>
      <c r="AM30" s="8">
        <v>100.57792437621275</v>
      </c>
      <c r="AN30" s="8">
        <v>102.1214234486584</v>
      </c>
      <c r="AO30" s="8">
        <v>104.26423157990244</v>
      </c>
      <c r="AP30" s="8">
        <v>104.32619756803545</v>
      </c>
      <c r="AQ30" s="8">
        <v>105.57613724978995</v>
      </c>
      <c r="AR30" s="8">
        <v>105.86374699809161</v>
      </c>
      <c r="AS30" s="8">
        <v>105.80511346522748</v>
      </c>
      <c r="AT30" s="8">
        <v>103.83709927417317</v>
      </c>
      <c r="AU30" s="8">
        <v>101.13511759827082</v>
      </c>
      <c r="AV30" s="8">
        <v>101.68738405029325</v>
      </c>
      <c r="AW30" s="8">
        <v>101.47713339598633</v>
      </c>
      <c r="AX30" s="8">
        <v>102.09364422422854</v>
      </c>
      <c r="AY30" s="8">
        <v>101.18600964580232</v>
      </c>
      <c r="AZ30" s="8">
        <v>103.91102352444378</v>
      </c>
      <c r="BA30" s="8">
        <v>104.54792074226425</v>
      </c>
      <c r="BB30" s="8">
        <v>105.04463296039528</v>
      </c>
      <c r="BC30" s="8">
        <v>107.21572154447358</v>
      </c>
      <c r="BD30" s="8">
        <v>106.05377955463433</v>
      </c>
      <c r="BE30" s="8">
        <v>105.54519943064719</v>
      </c>
      <c r="BF30" s="8"/>
      <c r="BG30" s="8"/>
      <c r="BH30" s="8"/>
      <c r="BI30" s="8"/>
      <c r="BJ30" s="8"/>
      <c r="BK30" s="8"/>
    </row>
    <row r="31" spans="1:63" x14ac:dyDescent="0.2">
      <c r="A31" s="7" t="str">
        <f t="shared" si="0"/>
        <v>gem_nemiet_QU_3</v>
      </c>
      <c r="B31" s="5" t="s">
        <v>3833</v>
      </c>
      <c r="C31" s="5" t="s">
        <v>536</v>
      </c>
      <c r="D31" s="5">
        <v>3</v>
      </c>
      <c r="E31" s="8">
        <v>100</v>
      </c>
      <c r="F31" s="8">
        <v>101.61045373015702</v>
      </c>
      <c r="G31" s="8">
        <v>100.49272524307516</v>
      </c>
      <c r="H31" s="8">
        <v>97.786055366149739</v>
      </c>
      <c r="I31" s="8">
        <v>99.659878729873142</v>
      </c>
      <c r="J31" s="8">
        <v>98.539515553925924</v>
      </c>
      <c r="K31" s="8">
        <v>97.259538315051259</v>
      </c>
      <c r="L31" s="8">
        <v>102.02365555178997</v>
      </c>
      <c r="M31" s="8">
        <v>103.08312736574452</v>
      </c>
      <c r="N31" s="8">
        <v>101.53269956318412</v>
      </c>
      <c r="O31" s="8">
        <v>104.46305003665111</v>
      </c>
      <c r="P31" s="8">
        <v>104.00666157567801</v>
      </c>
      <c r="Q31" s="8">
        <v>105.64968609503367</v>
      </c>
      <c r="R31" s="8">
        <v>107.92973562104783</v>
      </c>
      <c r="S31" s="8">
        <v>108.27954032130626</v>
      </c>
      <c r="T31" s="8">
        <v>107.16177914242192</v>
      </c>
      <c r="U31" s="8">
        <v>108.60626929063129</v>
      </c>
      <c r="V31" s="8">
        <v>108.71916682583547</v>
      </c>
      <c r="W31" s="8">
        <v>106.26136106076054</v>
      </c>
      <c r="X31" s="8">
        <v>109.98276155926344</v>
      </c>
      <c r="Y31" s="8">
        <v>109.79521557075147</v>
      </c>
      <c r="Z31" s="8">
        <v>108.68908055628719</v>
      </c>
      <c r="AA31" s="8">
        <v>109.37507728609974</v>
      </c>
      <c r="AB31" s="8">
        <v>109.99133123108413</v>
      </c>
      <c r="AC31" s="8">
        <v>109.17282191147359</v>
      </c>
      <c r="AD31" s="8">
        <v>107.59866221810165</v>
      </c>
      <c r="AE31" s="8">
        <v>104.62031986356065</v>
      </c>
      <c r="AF31" s="8">
        <v>105.77880040933506</v>
      </c>
      <c r="AG31" s="8">
        <v>103.15268165922346</v>
      </c>
      <c r="AH31" s="8">
        <v>99.989619308460945</v>
      </c>
      <c r="AI31" s="8">
        <v>97.54953246547241</v>
      </c>
      <c r="AJ31" s="8">
        <v>96.304074529461786</v>
      </c>
      <c r="AK31" s="8">
        <v>94.883048361367145</v>
      </c>
      <c r="AL31" s="8">
        <v>95.28201958805036</v>
      </c>
      <c r="AM31" s="8">
        <v>96.300688302226646</v>
      </c>
      <c r="AN31" s="8">
        <v>97.650269953402301</v>
      </c>
      <c r="AO31" s="8">
        <v>99.593075987245996</v>
      </c>
      <c r="AP31" s="8">
        <v>101.87236894532299</v>
      </c>
      <c r="AQ31" s="8">
        <v>103.40988575575179</v>
      </c>
      <c r="AR31" s="8">
        <v>104.26879789816151</v>
      </c>
      <c r="AS31" s="8">
        <v>104.26448954969754</v>
      </c>
      <c r="AT31" s="8">
        <v>103.60212227433814</v>
      </c>
      <c r="AU31" s="8">
        <v>100.63358392621173</v>
      </c>
      <c r="AV31" s="8">
        <v>102.19820339147574</v>
      </c>
      <c r="AW31" s="8">
        <v>101.74522470660163</v>
      </c>
      <c r="AX31" s="8">
        <v>101.89981296442437</v>
      </c>
      <c r="AY31" s="8">
        <v>100.88003105356253</v>
      </c>
      <c r="AZ31" s="8">
        <v>103.30082076174656</v>
      </c>
      <c r="BA31" s="8">
        <v>103.77841740961398</v>
      </c>
      <c r="BB31" s="8">
        <v>103.16254769514521</v>
      </c>
      <c r="BC31" s="8">
        <v>103.71775289372346</v>
      </c>
      <c r="BD31" s="8">
        <v>101.71758573158948</v>
      </c>
      <c r="BE31" s="8">
        <v>101.6073628368121</v>
      </c>
      <c r="BF31" s="8"/>
      <c r="BG31" s="8"/>
      <c r="BH31" s="8"/>
      <c r="BI31" s="8"/>
      <c r="BJ31" s="8"/>
      <c r="BK31" s="8"/>
    </row>
    <row r="32" spans="1:63" x14ac:dyDescent="0.2">
      <c r="A32" s="7" t="str">
        <f t="shared" si="0"/>
        <v>gem_nemiet_QU_4</v>
      </c>
      <c r="B32" s="5" t="s">
        <v>3833</v>
      </c>
      <c r="C32" s="5" t="s">
        <v>536</v>
      </c>
      <c r="D32" s="5">
        <v>4</v>
      </c>
      <c r="E32" s="8">
        <v>100</v>
      </c>
      <c r="F32" s="8">
        <v>100.77655891076303</v>
      </c>
      <c r="G32" s="8">
        <v>98.944555181701958</v>
      </c>
      <c r="H32" s="8">
        <v>96.039177311144698</v>
      </c>
      <c r="I32" s="8">
        <v>97.813093418181325</v>
      </c>
      <c r="J32" s="8">
        <v>96.701672493683034</v>
      </c>
      <c r="K32" s="8">
        <v>95.215338733746165</v>
      </c>
      <c r="L32" s="8">
        <v>99.588384422668852</v>
      </c>
      <c r="M32" s="8">
        <v>101.45339634508258</v>
      </c>
      <c r="N32" s="8">
        <v>102.10856296931303</v>
      </c>
      <c r="O32" s="8">
        <v>107.10719540657236</v>
      </c>
      <c r="P32" s="8">
        <v>105.30896465555782</v>
      </c>
      <c r="Q32" s="8">
        <v>105.27098686716104</v>
      </c>
      <c r="R32" s="8">
        <v>106.12692153491497</v>
      </c>
      <c r="S32" s="8">
        <v>105.39916863038815</v>
      </c>
      <c r="T32" s="8">
        <v>105.84017844175345</v>
      </c>
      <c r="U32" s="8">
        <v>107.91563144170348</v>
      </c>
      <c r="V32" s="8">
        <v>107.70950862095444</v>
      </c>
      <c r="W32" s="8">
        <v>107.26104472537594</v>
      </c>
      <c r="X32" s="8">
        <v>110.27860334317671</v>
      </c>
      <c r="Y32" s="8">
        <v>110.6319683243271</v>
      </c>
      <c r="Z32" s="8">
        <v>109.48309245278324</v>
      </c>
      <c r="AA32" s="8">
        <v>108.78657510531851</v>
      </c>
      <c r="AB32" s="8">
        <v>109.97724866429674</v>
      </c>
      <c r="AC32" s="8">
        <v>110.92773279380783</v>
      </c>
      <c r="AD32" s="8">
        <v>108.09675363948894</v>
      </c>
      <c r="AE32" s="8">
        <v>104.83144109830369</v>
      </c>
      <c r="AF32" s="8">
        <v>105.5834291689518</v>
      </c>
      <c r="AG32" s="8">
        <v>102.80639871657056</v>
      </c>
      <c r="AH32" s="8">
        <v>99.530140885124126</v>
      </c>
      <c r="AI32" s="8">
        <v>97.90187739353027</v>
      </c>
      <c r="AJ32" s="8">
        <v>97.495187032299967</v>
      </c>
      <c r="AK32" s="8">
        <v>96.169091723334503</v>
      </c>
      <c r="AL32" s="8">
        <v>97.290645188906893</v>
      </c>
      <c r="AM32" s="8">
        <v>97.042957778550459</v>
      </c>
      <c r="AN32" s="8">
        <v>98.505582248242462</v>
      </c>
      <c r="AO32" s="8">
        <v>99.986336874630808</v>
      </c>
      <c r="AP32" s="8">
        <v>101.97072950769972</v>
      </c>
      <c r="AQ32" s="8">
        <v>103.89336337425665</v>
      </c>
      <c r="AR32" s="8">
        <v>103.86860678419824</v>
      </c>
      <c r="AS32" s="8">
        <v>105.1085928007133</v>
      </c>
      <c r="AT32" s="8">
        <v>104.39168948429267</v>
      </c>
      <c r="AU32" s="8">
        <v>101.24651066882265</v>
      </c>
      <c r="AV32" s="8">
        <v>103.6085872343151</v>
      </c>
      <c r="AW32" s="8">
        <v>104.47081939954251</v>
      </c>
      <c r="AX32" s="8">
        <v>103.97765376369742</v>
      </c>
      <c r="AY32" s="8">
        <v>101.28632262639915</v>
      </c>
      <c r="AZ32" s="8">
        <v>102.61602033622634</v>
      </c>
      <c r="BA32" s="8">
        <v>101.57333513872813</v>
      </c>
      <c r="BB32" s="8">
        <v>101.93758013229653</v>
      </c>
      <c r="BC32" s="8">
        <v>100.10897192244781</v>
      </c>
      <c r="BD32" s="8">
        <v>97.632036960700489</v>
      </c>
      <c r="BE32" s="8">
        <v>99.283515370843205</v>
      </c>
      <c r="BF32" s="8"/>
      <c r="BG32" s="8"/>
      <c r="BH32" s="8"/>
      <c r="BI32" s="8"/>
      <c r="BJ32" s="8"/>
      <c r="BK32" s="8"/>
    </row>
    <row r="33" spans="1:63" x14ac:dyDescent="0.2">
      <c r="A33" s="7" t="str">
        <f t="shared" si="0"/>
        <v>gem_nemiet_QU_5</v>
      </c>
      <c r="B33" s="5" t="s">
        <v>3833</v>
      </c>
      <c r="C33" s="5" t="s">
        <v>536</v>
      </c>
      <c r="D33" s="5">
        <v>5</v>
      </c>
      <c r="E33" s="8">
        <v>100</v>
      </c>
      <c r="F33" s="8">
        <v>101.60789049679305</v>
      </c>
      <c r="G33" s="8">
        <v>100.78893136554083</v>
      </c>
      <c r="H33" s="8">
        <v>98.236607985590155</v>
      </c>
      <c r="I33" s="8">
        <v>99.927579015884902</v>
      </c>
      <c r="J33" s="8">
        <v>98.436289895286137</v>
      </c>
      <c r="K33" s="8">
        <v>96.595704997536401</v>
      </c>
      <c r="L33" s="8">
        <v>100.76947342375827</v>
      </c>
      <c r="M33" s="8">
        <v>102.5808682275859</v>
      </c>
      <c r="N33" s="8">
        <v>103.18534536206964</v>
      </c>
      <c r="O33" s="8">
        <v>107.91948362351685</v>
      </c>
      <c r="P33" s="8">
        <v>106.94301973525184</v>
      </c>
      <c r="Q33" s="8">
        <v>107.47466282283087</v>
      </c>
      <c r="R33" s="8">
        <v>108.35391619995525</v>
      </c>
      <c r="S33" s="8">
        <v>108.05245348228803</v>
      </c>
      <c r="T33" s="8">
        <v>107.86163929546223</v>
      </c>
      <c r="U33" s="8">
        <v>109.54238895080633</v>
      </c>
      <c r="V33" s="8">
        <v>109.71772184200061</v>
      </c>
      <c r="W33" s="8">
        <v>107.75945998708715</v>
      </c>
      <c r="X33" s="8">
        <v>111.2922259820651</v>
      </c>
      <c r="Y33" s="8">
        <v>110.58233167999254</v>
      </c>
      <c r="Z33" s="8">
        <v>108.88511938759547</v>
      </c>
      <c r="AA33" s="8">
        <v>108.13253812774549</v>
      </c>
      <c r="AB33" s="8">
        <v>107.88688186341533</v>
      </c>
      <c r="AC33" s="8">
        <v>108.35393691884472</v>
      </c>
      <c r="AD33" s="8">
        <v>107.83852247124432</v>
      </c>
      <c r="AE33" s="8">
        <v>105.68686818490583</v>
      </c>
      <c r="AF33" s="8">
        <v>107.219243618593</v>
      </c>
      <c r="AG33" s="8">
        <v>104.43157782606765</v>
      </c>
      <c r="AH33" s="8">
        <v>101.16851888318868</v>
      </c>
      <c r="AI33" s="8">
        <v>98.639791627200935</v>
      </c>
      <c r="AJ33" s="8">
        <v>97.293232448040115</v>
      </c>
      <c r="AK33" s="8">
        <v>95.939672590001692</v>
      </c>
      <c r="AL33" s="8">
        <v>97.225895022636408</v>
      </c>
      <c r="AM33" s="8">
        <v>98.379224011736298</v>
      </c>
      <c r="AN33" s="8">
        <v>99.573665632515343</v>
      </c>
      <c r="AO33" s="8">
        <v>100.96280291647147</v>
      </c>
      <c r="AP33" s="8">
        <v>102.075544469251</v>
      </c>
      <c r="AQ33" s="8">
        <v>103.68434765769506</v>
      </c>
      <c r="AR33" s="8">
        <v>104.26268904663736</v>
      </c>
      <c r="AS33" s="8">
        <v>103.72089013422561</v>
      </c>
      <c r="AT33" s="8">
        <v>103.28811124457434</v>
      </c>
      <c r="AU33" s="8">
        <v>100.93074310945433</v>
      </c>
      <c r="AV33" s="8">
        <v>103.22421820430165</v>
      </c>
      <c r="AW33" s="8">
        <v>103.56108906644558</v>
      </c>
      <c r="AX33" s="8">
        <v>104.12193540960783</v>
      </c>
      <c r="AY33" s="8">
        <v>103.15406527510856</v>
      </c>
      <c r="AZ33" s="8">
        <v>105.47317915638496</v>
      </c>
      <c r="BA33" s="8">
        <v>107.19942237658476</v>
      </c>
      <c r="BB33" s="8">
        <v>106.9420360877199</v>
      </c>
      <c r="BC33" s="8">
        <v>106.23778925175607</v>
      </c>
      <c r="BD33" s="8">
        <v>104.37110974511371</v>
      </c>
      <c r="BE33" s="8">
        <v>105.42174717119561</v>
      </c>
      <c r="BF33" s="8"/>
      <c r="BG33" s="8"/>
      <c r="BH33" s="8"/>
      <c r="BI33" s="8"/>
      <c r="BJ33" s="8"/>
      <c r="BK33" s="8"/>
    </row>
    <row r="34" spans="1:63" x14ac:dyDescent="0.2">
      <c r="A34" s="7" t="str">
        <f t="shared" si="0"/>
        <v>gem_nemiet_QU_6</v>
      </c>
      <c r="B34" s="5" t="s">
        <v>3833</v>
      </c>
      <c r="C34" s="5" t="s">
        <v>536</v>
      </c>
      <c r="D34" s="5">
        <v>6</v>
      </c>
      <c r="E34" s="8">
        <v>100</v>
      </c>
      <c r="F34" s="8">
        <v>101.99026600440739</v>
      </c>
      <c r="G34" s="8">
        <v>100.3478067115912</v>
      </c>
      <c r="H34" s="8">
        <v>97.234757059008061</v>
      </c>
      <c r="I34" s="8">
        <v>98.79577772688863</v>
      </c>
      <c r="J34" s="8">
        <v>98.297715952257377</v>
      </c>
      <c r="K34" s="8">
        <v>97.359655826137754</v>
      </c>
      <c r="L34" s="8">
        <v>102.24924095712041</v>
      </c>
      <c r="M34" s="8">
        <v>104.62872457956908</v>
      </c>
      <c r="N34" s="8">
        <v>104.05943219500577</v>
      </c>
      <c r="O34" s="8">
        <v>106.90157101107172</v>
      </c>
      <c r="P34" s="8">
        <v>106.36583943168748</v>
      </c>
      <c r="Q34" s="8">
        <v>107.6396980217712</v>
      </c>
      <c r="R34" s="8">
        <v>108.77742270619558</v>
      </c>
      <c r="S34" s="8">
        <v>109.32982748355573</v>
      </c>
      <c r="T34" s="8">
        <v>107.59653820988282</v>
      </c>
      <c r="U34" s="8">
        <v>107.84025260286091</v>
      </c>
      <c r="V34" s="8">
        <v>107.67683168362332</v>
      </c>
      <c r="W34" s="8">
        <v>105.05860292806605</v>
      </c>
      <c r="X34" s="8">
        <v>108.8220409855651</v>
      </c>
      <c r="Y34" s="8">
        <v>109.68952298767537</v>
      </c>
      <c r="Z34" s="8">
        <v>108.71103532499193</v>
      </c>
      <c r="AA34" s="8">
        <v>109.42497277050613</v>
      </c>
      <c r="AB34" s="8">
        <v>109.86371430792953</v>
      </c>
      <c r="AC34" s="8">
        <v>108.38992047555556</v>
      </c>
      <c r="AD34" s="8">
        <v>106.85053448707215</v>
      </c>
      <c r="AE34" s="8">
        <v>104.07700880093702</v>
      </c>
      <c r="AF34" s="8">
        <v>104.84675712483516</v>
      </c>
      <c r="AG34" s="8">
        <v>102.58004180574227</v>
      </c>
      <c r="AH34" s="8">
        <v>100.39381643789406</v>
      </c>
      <c r="AI34" s="8">
        <v>99.80843885929086</v>
      </c>
      <c r="AJ34" s="8">
        <v>98.017551265355465</v>
      </c>
      <c r="AK34" s="8">
        <v>96.564609495305845</v>
      </c>
      <c r="AL34" s="8">
        <v>98.155467448171123</v>
      </c>
      <c r="AM34" s="8">
        <v>99.033825084616268</v>
      </c>
      <c r="AN34" s="8">
        <v>100.57649817198956</v>
      </c>
      <c r="AO34" s="8">
        <v>102.23602460720254</v>
      </c>
      <c r="AP34" s="8">
        <v>101.92211721073583</v>
      </c>
      <c r="AQ34" s="8">
        <v>102.65093632829715</v>
      </c>
      <c r="AR34" s="8">
        <v>102.95731507464143</v>
      </c>
      <c r="AS34" s="8">
        <v>101.75100764148168</v>
      </c>
      <c r="AT34" s="8">
        <v>101.50870511347273</v>
      </c>
      <c r="AU34" s="8">
        <v>98.767863689586051</v>
      </c>
      <c r="AV34" s="8">
        <v>101.21329336947562</v>
      </c>
      <c r="AW34" s="8">
        <v>102.83450744735906</v>
      </c>
      <c r="AX34" s="8">
        <v>103.98611026150493</v>
      </c>
      <c r="AY34" s="8">
        <v>102.76507425040023</v>
      </c>
      <c r="AZ34" s="8">
        <v>104.03633962953795</v>
      </c>
      <c r="BA34" s="8">
        <v>104.5317982495591</v>
      </c>
      <c r="BB34" s="8">
        <v>102.92001550048069</v>
      </c>
      <c r="BC34" s="8">
        <v>104.23772445381145</v>
      </c>
      <c r="BD34" s="8">
        <v>101.48752805641557</v>
      </c>
      <c r="BE34" s="8">
        <v>100.71664429529254</v>
      </c>
      <c r="BF34" s="8"/>
      <c r="BG34" s="8"/>
      <c r="BH34" s="8"/>
      <c r="BI34" s="8"/>
      <c r="BJ34" s="8"/>
      <c r="BK34" s="8"/>
    </row>
    <row r="35" spans="1:63" x14ac:dyDescent="0.2">
      <c r="A35" s="7" t="str">
        <f t="shared" si="0"/>
        <v>gem_nemiet_QU_8</v>
      </c>
      <c r="B35" s="5" t="s">
        <v>3833</v>
      </c>
      <c r="C35" s="5" t="s">
        <v>536</v>
      </c>
      <c r="D35" s="5">
        <v>8</v>
      </c>
      <c r="E35" s="8">
        <v>100</v>
      </c>
      <c r="F35" s="8">
        <v>101.89082108135756</v>
      </c>
      <c r="G35" s="8">
        <v>101.54898634579578</v>
      </c>
      <c r="H35" s="8">
        <v>100.38030263566218</v>
      </c>
      <c r="I35" s="8">
        <v>102.83693191999321</v>
      </c>
      <c r="J35" s="8">
        <v>101.05436692891902</v>
      </c>
      <c r="K35" s="8">
        <v>100.28194298911882</v>
      </c>
      <c r="L35" s="8">
        <v>106.52230215544535</v>
      </c>
      <c r="M35" s="8">
        <v>109.58410226256981</v>
      </c>
      <c r="N35" s="8">
        <v>111.85459382132429</v>
      </c>
      <c r="O35" s="8">
        <v>116.21644881651227</v>
      </c>
      <c r="P35" s="8">
        <v>117.43404599965569</v>
      </c>
      <c r="Q35" s="8">
        <v>119.93576134176293</v>
      </c>
      <c r="R35" s="8">
        <v>121.08701768193625</v>
      </c>
      <c r="S35" s="8">
        <v>121.66615834952887</v>
      </c>
      <c r="T35" s="8">
        <v>120.78141776304757</v>
      </c>
      <c r="U35" s="8">
        <v>123.0731854475486</v>
      </c>
      <c r="V35" s="8">
        <v>123.19056065150198</v>
      </c>
      <c r="W35" s="8">
        <v>121.10569080048279</v>
      </c>
      <c r="X35" s="8">
        <v>123.86125100159433</v>
      </c>
      <c r="Y35" s="8">
        <v>123.58677306496804</v>
      </c>
      <c r="Z35" s="8">
        <v>122.91008689647468</v>
      </c>
      <c r="AA35" s="8">
        <v>120.26781789503225</v>
      </c>
      <c r="AB35" s="8">
        <v>118.53752920466427</v>
      </c>
      <c r="AC35" s="8">
        <v>119.79307449458898</v>
      </c>
      <c r="AD35" s="8">
        <v>117.7768947498905</v>
      </c>
      <c r="AE35" s="8">
        <v>114.18737670426981</v>
      </c>
      <c r="AF35" s="8">
        <v>114.33858003713874</v>
      </c>
      <c r="AG35" s="8">
        <v>111.15647580468043</v>
      </c>
      <c r="AH35" s="8">
        <v>105.53253023735958</v>
      </c>
      <c r="AI35" s="8">
        <v>103.07206980697936</v>
      </c>
      <c r="AJ35" s="8">
        <v>100.56601218942018</v>
      </c>
      <c r="AK35" s="8">
        <v>98.416922932385191</v>
      </c>
      <c r="AL35" s="8">
        <v>98.172621109362296</v>
      </c>
      <c r="AM35" s="8">
        <v>98.744886016485225</v>
      </c>
      <c r="AN35" s="8">
        <v>98.939870174627728</v>
      </c>
      <c r="AO35" s="8">
        <v>100.15259960251061</v>
      </c>
      <c r="AP35" s="8">
        <v>99.462545485068844</v>
      </c>
      <c r="AQ35" s="8">
        <v>99.828037683846077</v>
      </c>
      <c r="AR35" s="8">
        <v>100.76052631075881</v>
      </c>
      <c r="AS35" s="8">
        <v>102.19079205570611</v>
      </c>
      <c r="AT35" s="8">
        <v>103.5301119203436</v>
      </c>
      <c r="AU35" s="8">
        <v>102.16849506347104</v>
      </c>
      <c r="AV35" s="8">
        <v>104.32218446723294</v>
      </c>
      <c r="AW35" s="8">
        <v>106.99869297979411</v>
      </c>
      <c r="AX35" s="8">
        <v>106.352018443784</v>
      </c>
      <c r="AY35" s="8">
        <v>103.66602389508805</v>
      </c>
      <c r="AZ35" s="8">
        <v>105.65766662010981</v>
      </c>
      <c r="BA35" s="8">
        <v>106.73274482876752</v>
      </c>
      <c r="BB35" s="8">
        <v>106.7723147393139</v>
      </c>
      <c r="BC35" s="8">
        <v>110.92890339970893</v>
      </c>
      <c r="BD35" s="8">
        <v>107.36251585807959</v>
      </c>
      <c r="BE35" s="8">
        <v>105.1449344595591</v>
      </c>
      <c r="BF35" s="8"/>
      <c r="BG35" s="8"/>
      <c r="BH35" s="8"/>
      <c r="BI35" s="8"/>
      <c r="BJ35" s="8"/>
      <c r="BK35" s="8"/>
    </row>
    <row r="36" spans="1:63" x14ac:dyDescent="0.2">
      <c r="A36" s="7" t="str">
        <f t="shared" si="0"/>
        <v>gem_mw_QU_1</v>
      </c>
      <c r="B36" s="5" t="s">
        <v>3834</v>
      </c>
      <c r="C36" s="5" t="s">
        <v>536</v>
      </c>
      <c r="D36" s="5">
        <v>1</v>
      </c>
      <c r="E36" s="8">
        <v>100</v>
      </c>
      <c r="F36" s="8">
        <v>101.13687449001472</v>
      </c>
      <c r="G36" s="8">
        <v>100.03793850034987</v>
      </c>
      <c r="H36" s="8">
        <v>98.885601950465272</v>
      </c>
      <c r="I36" s="8">
        <v>104.97772800525902</v>
      </c>
      <c r="J36" s="8">
        <v>106.12409815866145</v>
      </c>
      <c r="K36" s="8">
        <v>105.66514295132328</v>
      </c>
      <c r="L36" s="8">
        <v>111.50626006784761</v>
      </c>
      <c r="M36" s="8">
        <v>121.15466607952544</v>
      </c>
      <c r="N36" s="8">
        <v>118.53211687486782</v>
      </c>
      <c r="O36" s="8">
        <v>119.1122776432946</v>
      </c>
      <c r="P36" s="8">
        <v>118.76240528398414</v>
      </c>
      <c r="Q36" s="8">
        <v>121.11620586622433</v>
      </c>
      <c r="R36" s="8">
        <v>123.1658243447348</v>
      </c>
      <c r="S36" s="8">
        <v>122.77311388437329</v>
      </c>
      <c r="T36" s="8">
        <v>121.39028476150409</v>
      </c>
      <c r="U36" s="8">
        <v>123.1023407011438</v>
      </c>
      <c r="V36" s="8">
        <v>122.79431549526063</v>
      </c>
      <c r="W36" s="8">
        <v>121.24171500099243</v>
      </c>
      <c r="X36" s="8">
        <v>124.8340729002431</v>
      </c>
      <c r="Y36" s="8">
        <v>129.51506896505865</v>
      </c>
      <c r="Z36" s="8">
        <v>125.39623743093804</v>
      </c>
      <c r="AA36" s="8">
        <v>122.99105349367143</v>
      </c>
      <c r="AB36" s="8">
        <v>122.95629562850675</v>
      </c>
      <c r="AC36" s="8">
        <v>132.33642326217938</v>
      </c>
      <c r="AD36" s="8">
        <v>134.08093369475591</v>
      </c>
      <c r="AE36" s="8">
        <v>134.41696878988395</v>
      </c>
      <c r="AF36" s="8">
        <v>137.6377112978694</v>
      </c>
      <c r="AG36" s="8">
        <v>134.85884475762091</v>
      </c>
      <c r="AH36" s="8">
        <v>127.30812853537751</v>
      </c>
      <c r="AI36" s="8">
        <v>128.55372361993494</v>
      </c>
      <c r="AJ36" s="8">
        <v>124.41628119614987</v>
      </c>
      <c r="AK36" s="8">
        <v>122.12539485780299</v>
      </c>
      <c r="AL36" s="8">
        <v>124.28216382292352</v>
      </c>
      <c r="AM36" s="8">
        <v>124.1792061334793</v>
      </c>
      <c r="AN36" s="8">
        <v>128.06632099449976</v>
      </c>
      <c r="AO36" s="8">
        <v>133.21576270345699</v>
      </c>
      <c r="AP36" s="8">
        <v>133.51868524410082</v>
      </c>
      <c r="AQ36" s="8">
        <v>135.1098153680374</v>
      </c>
      <c r="AR36" s="8">
        <v>136.73072073506927</v>
      </c>
      <c r="AS36" s="8">
        <v>136.54377610797701</v>
      </c>
      <c r="AT36" s="8">
        <v>132.29140885510304</v>
      </c>
      <c r="AU36" s="8">
        <v>128.06800936077062</v>
      </c>
      <c r="AV36" s="8">
        <v>128.27637901538367</v>
      </c>
      <c r="AW36" s="8">
        <v>128.76863323094977</v>
      </c>
      <c r="AX36" s="8">
        <v>129.87503194734353</v>
      </c>
      <c r="AY36" s="8">
        <v>131.01808188897536</v>
      </c>
      <c r="AZ36" s="8">
        <v>137.79877993753681</v>
      </c>
      <c r="BA36" s="8">
        <v>139.91362577200715</v>
      </c>
      <c r="BB36" s="8">
        <v>141.72639158401014</v>
      </c>
      <c r="BC36" s="8">
        <v>142.35050790180156</v>
      </c>
      <c r="BD36" s="8">
        <v>138.9876311424884</v>
      </c>
      <c r="BE36" s="8">
        <v>129.2242394081596</v>
      </c>
      <c r="BF36" s="8"/>
      <c r="BG36" s="8"/>
      <c r="BH36" s="8"/>
      <c r="BI36" s="8"/>
      <c r="BJ36" s="8"/>
      <c r="BK36" s="8"/>
    </row>
    <row r="37" spans="1:63" x14ac:dyDescent="0.2">
      <c r="A37" s="7" t="str">
        <f t="shared" si="0"/>
        <v>gem_mw_QU_3</v>
      </c>
      <c r="B37" s="5" t="s">
        <v>3834</v>
      </c>
      <c r="C37" s="5" t="s">
        <v>536</v>
      </c>
      <c r="D37" s="5">
        <v>3</v>
      </c>
      <c r="E37" s="8">
        <v>100</v>
      </c>
      <c r="F37" s="8">
        <v>101.61095500336199</v>
      </c>
      <c r="G37" s="8">
        <v>100.51480203841945</v>
      </c>
      <c r="H37" s="8">
        <v>97.802981369740124</v>
      </c>
      <c r="I37" s="8">
        <v>101.03208220221559</v>
      </c>
      <c r="J37" s="8">
        <v>99.869982542362365</v>
      </c>
      <c r="K37" s="8">
        <v>98.578137580109896</v>
      </c>
      <c r="L37" s="8">
        <v>103.38196075621988</v>
      </c>
      <c r="M37" s="8">
        <v>112.02483790548874</v>
      </c>
      <c r="N37" s="8">
        <v>110.30440811255215</v>
      </c>
      <c r="O37" s="8">
        <v>113.47033248787665</v>
      </c>
      <c r="P37" s="8">
        <v>112.98432342453421</v>
      </c>
      <c r="Q37" s="8">
        <v>118.15690319486738</v>
      </c>
      <c r="R37" s="8">
        <v>120.72581269716552</v>
      </c>
      <c r="S37" s="8">
        <v>121.13548381133845</v>
      </c>
      <c r="T37" s="8">
        <v>119.87569278690458</v>
      </c>
      <c r="U37" s="8">
        <v>121.80731689911444</v>
      </c>
      <c r="V37" s="8">
        <v>121.93276377152053</v>
      </c>
      <c r="W37" s="8">
        <v>119.18382279399846</v>
      </c>
      <c r="X37" s="8">
        <v>123.38028331441406</v>
      </c>
      <c r="Y37" s="8">
        <v>126.76950003738702</v>
      </c>
      <c r="Z37" s="8">
        <v>125.48720740018302</v>
      </c>
      <c r="AA37" s="8">
        <v>126.28479221282525</v>
      </c>
      <c r="AB37" s="8">
        <v>126.97275118741295</v>
      </c>
      <c r="AC37" s="8">
        <v>135.33648223945539</v>
      </c>
      <c r="AD37" s="8">
        <v>133.35795225424954</v>
      </c>
      <c r="AE37" s="8">
        <v>129.60811197200789</v>
      </c>
      <c r="AF37" s="8">
        <v>131.08437648058538</v>
      </c>
      <c r="AG37" s="8">
        <v>127.612097677409</v>
      </c>
      <c r="AH37" s="8">
        <v>123.53625066587433</v>
      </c>
      <c r="AI37" s="8">
        <v>123.09951286042624</v>
      </c>
      <c r="AJ37" s="8">
        <v>121.26925373715467</v>
      </c>
      <c r="AK37" s="8">
        <v>119.90223941783135</v>
      </c>
      <c r="AL37" s="8">
        <v>120.7147263754003</v>
      </c>
      <c r="AM37" s="8">
        <v>119.85890224962002</v>
      </c>
      <c r="AN37" s="8">
        <v>123.38670524166021</v>
      </c>
      <c r="AO37" s="8">
        <v>126.58539128667782</v>
      </c>
      <c r="AP37" s="8">
        <v>129.5319519680462</v>
      </c>
      <c r="AQ37" s="8">
        <v>131.46912036556921</v>
      </c>
      <c r="AR37" s="8">
        <v>133.73342128461621</v>
      </c>
      <c r="AS37" s="8">
        <v>133.60047719003106</v>
      </c>
      <c r="AT37" s="8">
        <v>129.66493374352603</v>
      </c>
      <c r="AU37" s="8">
        <v>124.92017331754026</v>
      </c>
      <c r="AV37" s="8">
        <v>126.27782519025652</v>
      </c>
      <c r="AW37" s="8">
        <v>126.18480015451321</v>
      </c>
      <c r="AX37" s="8">
        <v>125.95336342968429</v>
      </c>
      <c r="AY37" s="8">
        <v>126.37875505197033</v>
      </c>
      <c r="AZ37" s="8">
        <v>132.56792487436962</v>
      </c>
      <c r="BA37" s="8">
        <v>134.20469352045259</v>
      </c>
      <c r="BB37" s="8">
        <v>134.03586712061832</v>
      </c>
      <c r="BC37" s="8">
        <v>132.75382424866356</v>
      </c>
      <c r="BD37" s="8">
        <v>128.4319174018689</v>
      </c>
      <c r="BE37" s="8">
        <v>118.94270514803736</v>
      </c>
      <c r="BF37" s="8"/>
      <c r="BG37" s="8"/>
      <c r="BH37" s="8"/>
      <c r="BI37" s="8"/>
      <c r="BJ37" s="8"/>
      <c r="BK37" s="8"/>
    </row>
    <row r="38" spans="1:63" x14ac:dyDescent="0.2">
      <c r="A38" s="7" t="str">
        <f t="shared" si="0"/>
        <v>gem_mw_QU_4</v>
      </c>
      <c r="B38" s="5" t="s">
        <v>3834</v>
      </c>
      <c r="C38" s="5" t="s">
        <v>536</v>
      </c>
      <c r="D38" s="5">
        <v>4</v>
      </c>
      <c r="E38" s="8">
        <v>100</v>
      </c>
      <c r="F38" s="8">
        <v>100.79392517168873</v>
      </c>
      <c r="G38" s="8">
        <v>99.027845062649988</v>
      </c>
      <c r="H38" s="8">
        <v>96.113637528078641</v>
      </c>
      <c r="I38" s="8">
        <v>99.257330899092167</v>
      </c>
      <c r="J38" s="8">
        <v>98.087502145204851</v>
      </c>
      <c r="K38" s="8">
        <v>96.514150164943914</v>
      </c>
      <c r="L38" s="8">
        <v>100.94813075426811</v>
      </c>
      <c r="M38" s="8">
        <v>109.9759713614811</v>
      </c>
      <c r="N38" s="8">
        <v>110.76019326419966</v>
      </c>
      <c r="O38" s="8">
        <v>116.21413678623345</v>
      </c>
      <c r="P38" s="8">
        <v>114.20707024662694</v>
      </c>
      <c r="Q38" s="8">
        <v>117.13785875170518</v>
      </c>
      <c r="R38" s="8">
        <v>118.06281559149924</v>
      </c>
      <c r="S38" s="8">
        <v>117.2594717155131</v>
      </c>
      <c r="T38" s="8">
        <v>117.68598348111267</v>
      </c>
      <c r="U38" s="8">
        <v>119.61872970376187</v>
      </c>
      <c r="V38" s="8">
        <v>119.34489429268082</v>
      </c>
      <c r="W38" s="8">
        <v>118.86013960869221</v>
      </c>
      <c r="X38" s="8">
        <v>122.1995423457017</v>
      </c>
      <c r="Y38" s="8">
        <v>124.69251763269895</v>
      </c>
      <c r="Z38" s="8">
        <v>123.4927974516913</v>
      </c>
      <c r="AA38" s="8">
        <v>122.82968478852099</v>
      </c>
      <c r="AB38" s="8">
        <v>124.22544034946596</v>
      </c>
      <c r="AC38" s="8">
        <v>138.9816429026213</v>
      </c>
      <c r="AD38" s="8">
        <v>135.40874991057279</v>
      </c>
      <c r="AE38" s="8">
        <v>131.30080502015781</v>
      </c>
      <c r="AF38" s="8">
        <v>132.12360525032057</v>
      </c>
      <c r="AG38" s="8">
        <v>128.31985588474734</v>
      </c>
      <c r="AH38" s="8">
        <v>123.91454925919423</v>
      </c>
      <c r="AI38" s="8">
        <v>126.68745758488035</v>
      </c>
      <c r="AJ38" s="8">
        <v>124.99238701434795</v>
      </c>
      <c r="AK38" s="8">
        <v>123.75577316038812</v>
      </c>
      <c r="AL38" s="8">
        <v>125.62270491558006</v>
      </c>
      <c r="AM38" s="8">
        <v>124.33252304160557</v>
      </c>
      <c r="AN38" s="8">
        <v>128.90703074418823</v>
      </c>
      <c r="AO38" s="8">
        <v>133.49435534203963</v>
      </c>
      <c r="AP38" s="8">
        <v>137.77335710015825</v>
      </c>
      <c r="AQ38" s="8">
        <v>140.2885684343282</v>
      </c>
      <c r="AR38" s="8">
        <v>142.85801173853565</v>
      </c>
      <c r="AS38" s="8">
        <v>144.71021130304624</v>
      </c>
      <c r="AT38" s="8">
        <v>139.43084082585847</v>
      </c>
      <c r="AU38" s="8">
        <v>134.18697834356718</v>
      </c>
      <c r="AV38" s="8">
        <v>137.45776507729946</v>
      </c>
      <c r="AW38" s="8">
        <v>140.16523999127281</v>
      </c>
      <c r="AX38" s="8">
        <v>138.82634171471011</v>
      </c>
      <c r="AY38" s="8">
        <v>138.06680459857827</v>
      </c>
      <c r="AZ38" s="8">
        <v>143.8084628378308</v>
      </c>
      <c r="BA38" s="8">
        <v>144.12181188305681</v>
      </c>
      <c r="BB38" s="8">
        <v>146.49534186749889</v>
      </c>
      <c r="BC38" s="8">
        <v>141.29033095835609</v>
      </c>
      <c r="BD38" s="8">
        <v>135.32596900130596</v>
      </c>
      <c r="BE38" s="8">
        <v>129.63317905321958</v>
      </c>
      <c r="BF38" s="8"/>
      <c r="BG38" s="8"/>
      <c r="BH38" s="8"/>
      <c r="BI38" s="8"/>
      <c r="BJ38" s="8"/>
      <c r="BK38" s="8"/>
    </row>
    <row r="39" spans="1:63" x14ac:dyDescent="0.2">
      <c r="A39" s="7" t="str">
        <f t="shared" si="0"/>
        <v>gem_mw_QU_5</v>
      </c>
      <c r="B39" s="5" t="s">
        <v>3834</v>
      </c>
      <c r="C39" s="5" t="s">
        <v>536</v>
      </c>
      <c r="D39" s="5">
        <v>5</v>
      </c>
      <c r="E39" s="8">
        <v>100</v>
      </c>
      <c r="F39" s="8">
        <v>101.59950646235343</v>
      </c>
      <c r="G39" s="8">
        <v>100.81908171560231</v>
      </c>
      <c r="H39" s="8">
        <v>98.285646169067732</v>
      </c>
      <c r="I39" s="8">
        <v>101.44827059791248</v>
      </c>
      <c r="J39" s="8">
        <v>99.941512865442007</v>
      </c>
      <c r="K39" s="8">
        <v>98.054734527598484</v>
      </c>
      <c r="L39" s="8">
        <v>102.22622628381085</v>
      </c>
      <c r="M39" s="8">
        <v>110.95543442226209</v>
      </c>
      <c r="N39" s="8">
        <v>111.66720650974065</v>
      </c>
      <c r="O39" s="8">
        <v>116.82864688995645</v>
      </c>
      <c r="P39" s="8">
        <v>115.78545911397973</v>
      </c>
      <c r="Q39" s="8">
        <v>118.96082939059924</v>
      </c>
      <c r="R39" s="8">
        <v>119.92519940894606</v>
      </c>
      <c r="S39" s="8">
        <v>119.61526488131045</v>
      </c>
      <c r="T39" s="8">
        <v>119.39263911978996</v>
      </c>
      <c r="U39" s="8">
        <v>120.92199648302588</v>
      </c>
      <c r="V39" s="8">
        <v>121.09840842898448</v>
      </c>
      <c r="W39" s="8">
        <v>118.99728715411163</v>
      </c>
      <c r="X39" s="8">
        <v>122.89702749836279</v>
      </c>
      <c r="Y39" s="8">
        <v>126.99183411215328</v>
      </c>
      <c r="Z39" s="8">
        <v>125.01515483902999</v>
      </c>
      <c r="AA39" s="8">
        <v>124.22359276565008</v>
      </c>
      <c r="AB39" s="8">
        <v>123.96108035891511</v>
      </c>
      <c r="AC39" s="8">
        <v>134.62737668541988</v>
      </c>
      <c r="AD39" s="8">
        <v>134.00168185402944</v>
      </c>
      <c r="AE39" s="8">
        <v>131.38558306359985</v>
      </c>
      <c r="AF39" s="8">
        <v>133.272627616508</v>
      </c>
      <c r="AG39" s="8">
        <v>129.4347262771023</v>
      </c>
      <c r="AH39" s="8">
        <v>125.03934768388589</v>
      </c>
      <c r="AI39" s="8">
        <v>127.98072383440989</v>
      </c>
      <c r="AJ39" s="8">
        <v>125.61243452733326</v>
      </c>
      <c r="AK39" s="8">
        <v>124.38680413726281</v>
      </c>
      <c r="AL39" s="8">
        <v>125.90372644670936</v>
      </c>
      <c r="AM39" s="8">
        <v>126.38903503858444</v>
      </c>
      <c r="AN39" s="8">
        <v>131.11915682078779</v>
      </c>
      <c r="AO39" s="8">
        <v>135.23031189971312</v>
      </c>
      <c r="AP39" s="8">
        <v>138.70469961620734</v>
      </c>
      <c r="AQ39" s="8">
        <v>140.95209727795907</v>
      </c>
      <c r="AR39" s="8">
        <v>144.1629182115262</v>
      </c>
      <c r="AS39" s="8">
        <v>143.29947210646969</v>
      </c>
      <c r="AT39" s="8">
        <v>143.28966333169748</v>
      </c>
      <c r="AU39" s="8">
        <v>139.54981698219169</v>
      </c>
      <c r="AV39" s="8">
        <v>143.58581356035987</v>
      </c>
      <c r="AW39" s="8">
        <v>145.91003764461462</v>
      </c>
      <c r="AX39" s="8">
        <v>147.49033915157898</v>
      </c>
      <c r="AY39" s="8">
        <v>150.31466884409986</v>
      </c>
      <c r="AZ39" s="8">
        <v>158.17234157843237</v>
      </c>
      <c r="BA39" s="8">
        <v>163.61828055585974</v>
      </c>
      <c r="BB39" s="8">
        <v>163.85921054050772</v>
      </c>
      <c r="BC39" s="8">
        <v>159.23430629902046</v>
      </c>
      <c r="BD39" s="8">
        <v>153.10292162698701</v>
      </c>
      <c r="BE39" s="8">
        <v>146.44837043653158</v>
      </c>
      <c r="BF39" s="8"/>
      <c r="BG39" s="8"/>
      <c r="BH39" s="8"/>
      <c r="BI39" s="8"/>
      <c r="BJ39" s="8"/>
      <c r="BK39" s="8"/>
    </row>
    <row r="40" spans="1:63" x14ac:dyDescent="0.2">
      <c r="A40" s="7" t="str">
        <f t="shared" si="0"/>
        <v>gem_mw_QU_6</v>
      </c>
      <c r="B40" s="5" t="s">
        <v>3834</v>
      </c>
      <c r="C40" s="5" t="s">
        <v>536</v>
      </c>
      <c r="D40" s="5">
        <v>6</v>
      </c>
      <c r="E40" s="8">
        <v>100</v>
      </c>
      <c r="F40" s="8">
        <v>102.00647320566772</v>
      </c>
      <c r="G40" s="8">
        <v>100.37569001571551</v>
      </c>
      <c r="H40" s="8">
        <v>97.276540696624082</v>
      </c>
      <c r="I40" s="8">
        <v>100.17388195619553</v>
      </c>
      <c r="J40" s="8">
        <v>99.667401994791931</v>
      </c>
      <c r="K40" s="8">
        <v>98.769279414428269</v>
      </c>
      <c r="L40" s="8">
        <v>103.78744478463202</v>
      </c>
      <c r="M40" s="8">
        <v>114.37605878142914</v>
      </c>
      <c r="N40" s="8">
        <v>113.80795853193871</v>
      </c>
      <c r="O40" s="8">
        <v>116.89115337482713</v>
      </c>
      <c r="P40" s="8">
        <v>116.20441320397948</v>
      </c>
      <c r="Q40" s="8">
        <v>121.00784129367999</v>
      </c>
      <c r="R40" s="8">
        <v>122.16497910683135</v>
      </c>
      <c r="S40" s="8">
        <v>122.60414267158133</v>
      </c>
      <c r="T40" s="8">
        <v>120.59030855492286</v>
      </c>
      <c r="U40" s="8">
        <v>119.75902254264096</v>
      </c>
      <c r="V40" s="8">
        <v>119.60309822596085</v>
      </c>
      <c r="W40" s="8">
        <v>116.71769716573638</v>
      </c>
      <c r="X40" s="8">
        <v>120.89034632940978</v>
      </c>
      <c r="Y40" s="8">
        <v>124.51162246746965</v>
      </c>
      <c r="Z40" s="8">
        <v>123.37753197363001</v>
      </c>
      <c r="AA40" s="8">
        <v>124.13679088682508</v>
      </c>
      <c r="AB40" s="8">
        <v>124.619816290323</v>
      </c>
      <c r="AC40" s="8">
        <v>131.05694441286403</v>
      </c>
      <c r="AD40" s="8">
        <v>129.22928722651034</v>
      </c>
      <c r="AE40" s="8">
        <v>125.8804745982049</v>
      </c>
      <c r="AF40" s="8">
        <v>126.83317378109773</v>
      </c>
      <c r="AG40" s="8">
        <v>123.82072819440891</v>
      </c>
      <c r="AH40" s="8">
        <v>120.96127969146379</v>
      </c>
      <c r="AI40" s="8">
        <v>122.56226035921452</v>
      </c>
      <c r="AJ40" s="8">
        <v>120.50332171420762</v>
      </c>
      <c r="AK40" s="8">
        <v>121.04468096477139</v>
      </c>
      <c r="AL40" s="8">
        <v>124.41019712910565</v>
      </c>
      <c r="AM40" s="8">
        <v>124.46721834748713</v>
      </c>
      <c r="AN40" s="8">
        <v>128.652884917726</v>
      </c>
      <c r="AO40" s="8">
        <v>132.55389732111374</v>
      </c>
      <c r="AP40" s="8">
        <v>132.11693390469696</v>
      </c>
      <c r="AQ40" s="8">
        <v>132.94054482517595</v>
      </c>
      <c r="AR40" s="8">
        <v>134.49818624949938</v>
      </c>
      <c r="AS40" s="8">
        <v>132.85242403473046</v>
      </c>
      <c r="AT40" s="8">
        <v>129.18399526030109</v>
      </c>
      <c r="AU40" s="8">
        <v>124.55664272007029</v>
      </c>
      <c r="AV40" s="8">
        <v>126.80999809949139</v>
      </c>
      <c r="AW40" s="8">
        <v>129.39282489964211</v>
      </c>
      <c r="AX40" s="8">
        <v>130.46848662492806</v>
      </c>
      <c r="AY40" s="8">
        <v>130.91245057396944</v>
      </c>
      <c r="AZ40" s="8">
        <v>136.15636309200147</v>
      </c>
      <c r="BA40" s="8">
        <v>137.97522638690023</v>
      </c>
      <c r="BB40" s="8">
        <v>137.00415308471733</v>
      </c>
      <c r="BC40" s="8">
        <v>136.45469058547721</v>
      </c>
      <c r="BD40" s="8">
        <v>130.88993187104128</v>
      </c>
      <c r="BE40" s="8">
        <v>120.15245937081329</v>
      </c>
      <c r="BF40" s="8"/>
      <c r="BG40" s="8"/>
      <c r="BH40" s="8"/>
      <c r="BI40" s="8"/>
      <c r="BJ40" s="8"/>
      <c r="BK40" s="8"/>
    </row>
    <row r="41" spans="1:63" x14ac:dyDescent="0.2">
      <c r="A41" s="7" t="str">
        <f t="shared" si="0"/>
        <v>gem_mw_QU_8</v>
      </c>
      <c r="B41" s="5" t="s">
        <v>3834</v>
      </c>
      <c r="C41" s="5" t="s">
        <v>536</v>
      </c>
      <c r="D41" s="5">
        <v>8</v>
      </c>
      <c r="E41" s="8">
        <v>100</v>
      </c>
      <c r="F41" s="8">
        <v>101.88735961566444</v>
      </c>
      <c r="G41" s="8">
        <v>101.54975543661439</v>
      </c>
      <c r="H41" s="8">
        <v>100.38253975655979</v>
      </c>
      <c r="I41" s="8">
        <v>104.24045581494411</v>
      </c>
      <c r="J41" s="8">
        <v>102.44062548512304</v>
      </c>
      <c r="K41" s="8">
        <v>101.64940448482029</v>
      </c>
      <c r="L41" s="8">
        <v>107.9814127115982</v>
      </c>
      <c r="M41" s="8">
        <v>119.14479569337031</v>
      </c>
      <c r="N41" s="8">
        <v>121.64533321527072</v>
      </c>
      <c r="O41" s="8">
        <v>126.42393900223036</v>
      </c>
      <c r="P41" s="8">
        <v>127.61912491771507</v>
      </c>
      <c r="Q41" s="8">
        <v>133.27361845508162</v>
      </c>
      <c r="R41" s="8">
        <v>134.53200740283086</v>
      </c>
      <c r="S41" s="8">
        <v>135.28215704810953</v>
      </c>
      <c r="T41" s="8">
        <v>134.29711020182512</v>
      </c>
      <c r="U41" s="8">
        <v>138.2922496870093</v>
      </c>
      <c r="V41" s="8">
        <v>138.45923125759859</v>
      </c>
      <c r="W41" s="8">
        <v>136.01605588913429</v>
      </c>
      <c r="X41" s="8">
        <v>139.14768249596926</v>
      </c>
      <c r="Y41" s="8">
        <v>141.40033467179458</v>
      </c>
      <c r="Z41" s="8">
        <v>140.56059517796399</v>
      </c>
      <c r="AA41" s="8">
        <v>137.52136668692935</v>
      </c>
      <c r="AB41" s="8">
        <v>135.50678406016627</v>
      </c>
      <c r="AC41" s="8">
        <v>147.5334643612585</v>
      </c>
      <c r="AD41" s="8">
        <v>145.07157058936829</v>
      </c>
      <c r="AE41" s="8">
        <v>140.6756298076304</v>
      </c>
      <c r="AF41" s="8">
        <v>141.11659303133732</v>
      </c>
      <c r="AG41" s="8">
        <v>137.11507824424046</v>
      </c>
      <c r="AH41" s="8">
        <v>130.179893896061</v>
      </c>
      <c r="AI41" s="8">
        <v>130.17148186924126</v>
      </c>
      <c r="AJ41" s="8">
        <v>126.69811768259868</v>
      </c>
      <c r="AK41" s="8">
        <v>125.2445740741445</v>
      </c>
      <c r="AL41" s="8">
        <v>125.30355038441996</v>
      </c>
      <c r="AM41" s="8">
        <v>124.21701457294078</v>
      </c>
      <c r="AN41" s="8">
        <v>126.6152476232302</v>
      </c>
      <c r="AO41" s="8">
        <v>129.61459434766311</v>
      </c>
      <c r="AP41" s="8">
        <v>129.02920051583072</v>
      </c>
      <c r="AQ41" s="8">
        <v>129.47218748175047</v>
      </c>
      <c r="AR41" s="8">
        <v>132.17686001379141</v>
      </c>
      <c r="AS41" s="8">
        <v>133.92614600613564</v>
      </c>
      <c r="AT41" s="8">
        <v>132.01726465134897</v>
      </c>
      <c r="AU41" s="8">
        <v>128.41149666270584</v>
      </c>
      <c r="AV41" s="8">
        <v>130.45462299226273</v>
      </c>
      <c r="AW41" s="8">
        <v>134.53186330808947</v>
      </c>
      <c r="AX41" s="8">
        <v>132.77851340767</v>
      </c>
      <c r="AY41" s="8">
        <v>131.03215495662394</v>
      </c>
      <c r="AZ41" s="8">
        <v>136.52271447728498</v>
      </c>
      <c r="BA41" s="8">
        <v>138.74575429345592</v>
      </c>
      <c r="BB41" s="8">
        <v>138.55538703536993</v>
      </c>
      <c r="BC41" s="8">
        <v>141.1823265708619</v>
      </c>
      <c r="BD41" s="8">
        <v>134.55826851399075</v>
      </c>
      <c r="BE41" s="8">
        <v>122.21265302858716</v>
      </c>
      <c r="BF41" s="8"/>
      <c r="BG41" s="8"/>
      <c r="BH41" s="8"/>
      <c r="BI41" s="8"/>
      <c r="BJ41" s="8"/>
      <c r="BK41" s="8"/>
    </row>
    <row r="42" spans="1:63" x14ac:dyDescent="0.2">
      <c r="A42" s="7" t="str">
        <f t="shared" si="0"/>
        <v>mwg_nemiet_QU_CH</v>
      </c>
      <c r="B42" s="5" t="s">
        <v>3823</v>
      </c>
      <c r="C42" s="5" t="s">
        <v>536</v>
      </c>
      <c r="D42" s="5" t="s">
        <v>171</v>
      </c>
      <c r="E42" s="8">
        <v>100</v>
      </c>
      <c r="F42" s="8">
        <v>99.921093815431462</v>
      </c>
      <c r="G42" s="8">
        <v>100.24165563878927</v>
      </c>
      <c r="H42" s="8">
        <v>99.720172937358868</v>
      </c>
      <c r="I42" s="8">
        <v>100.02674594041414</v>
      </c>
      <c r="J42" s="8">
        <v>100.56969979979652</v>
      </c>
      <c r="K42" s="8">
        <v>100.44617001282768</v>
      </c>
      <c r="L42" s="8">
        <v>101.35313898516898</v>
      </c>
      <c r="M42" s="8">
        <v>102.42039867507786</v>
      </c>
      <c r="N42" s="8">
        <v>103.25742983094288</v>
      </c>
      <c r="O42" s="8">
        <v>103.24612381913316</v>
      </c>
      <c r="P42" s="8">
        <v>102.66121776581119</v>
      </c>
      <c r="Q42" s="8">
        <v>103.85821958127413</v>
      </c>
      <c r="R42" s="8">
        <v>104.5544306885739</v>
      </c>
      <c r="S42" s="8">
        <v>105.99840899473003</v>
      </c>
      <c r="T42" s="8">
        <v>106.09755458539969</v>
      </c>
      <c r="U42" s="8">
        <v>105.98430585096787</v>
      </c>
      <c r="V42" s="8">
        <v>107.07554037062179</v>
      </c>
      <c r="W42" s="8">
        <v>106.53995231347588</v>
      </c>
      <c r="X42" s="8">
        <v>106.95590502730903</v>
      </c>
      <c r="Y42" s="8">
        <v>107.62949182781094</v>
      </c>
      <c r="Z42" s="8">
        <v>108.43678956675686</v>
      </c>
      <c r="AA42" s="8">
        <v>107.8898480771777</v>
      </c>
      <c r="AB42" s="8">
        <v>106.78723167705716</v>
      </c>
      <c r="AC42" s="8">
        <v>105.99454484505316</v>
      </c>
      <c r="AD42" s="8">
        <v>106.82211497694195</v>
      </c>
      <c r="AE42" s="8">
        <v>106.1535767280684</v>
      </c>
      <c r="AF42" s="8">
        <v>106.3541241739921</v>
      </c>
      <c r="AG42" s="8">
        <v>105.8094639540202</v>
      </c>
      <c r="AH42" s="8">
        <v>105.31512050678351</v>
      </c>
      <c r="AI42" s="8">
        <v>105.36476508370205</v>
      </c>
      <c r="AJ42" s="8">
        <v>105.20639806139746</v>
      </c>
      <c r="AK42" s="8">
        <v>106.68933562726733</v>
      </c>
      <c r="AL42" s="8">
        <v>106.18483222449152</v>
      </c>
      <c r="AM42" s="8">
        <v>105.50020576042193</v>
      </c>
      <c r="AN42" s="8">
        <v>104.62043480049739</v>
      </c>
      <c r="AO42" s="8">
        <v>104.91389904519718</v>
      </c>
      <c r="AP42" s="8">
        <v>105.27282584668501</v>
      </c>
      <c r="AQ42" s="8">
        <v>105.42114988128944</v>
      </c>
      <c r="AR42" s="8">
        <v>104.97859699208681</v>
      </c>
      <c r="AS42" s="8">
        <v>105.72212067821066</v>
      </c>
      <c r="AT42" s="8">
        <v>106.44347505034975</v>
      </c>
      <c r="AU42" s="8">
        <v>105.4158638471617</v>
      </c>
      <c r="AV42" s="8">
        <v>105.77581776293682</v>
      </c>
      <c r="AW42" s="8">
        <v>105.47865160855446</v>
      </c>
      <c r="AX42" s="8">
        <v>106.48311519720863</v>
      </c>
      <c r="AY42" s="8">
        <v>106.83767214937771</v>
      </c>
      <c r="AZ42" s="8">
        <v>107.25551636558896</v>
      </c>
      <c r="BA42" s="8">
        <v>107.67616738548639</v>
      </c>
      <c r="BB42" s="8">
        <v>106.28838017273188</v>
      </c>
      <c r="BC42" s="8">
        <v>106.8505720177638</v>
      </c>
      <c r="BD42" s="8">
        <v>106.52964391408119</v>
      </c>
      <c r="BE42" s="8">
        <v>106.90235424673141</v>
      </c>
      <c r="BF42" s="8"/>
      <c r="BG42" s="8"/>
      <c r="BH42" s="8"/>
      <c r="BI42" s="8"/>
      <c r="BJ42" s="8"/>
      <c r="BK42" s="8"/>
    </row>
    <row r="43" spans="1:63" x14ac:dyDescent="0.2">
      <c r="A43" s="7" t="str">
        <f t="shared" si="0"/>
        <v>mwg_mw_QU_CH</v>
      </c>
      <c r="B43" s="5" t="s">
        <v>3824</v>
      </c>
      <c r="C43" s="5" t="s">
        <v>536</v>
      </c>
      <c r="D43" s="5" t="s">
        <v>171</v>
      </c>
      <c r="E43" s="8">
        <v>100</v>
      </c>
      <c r="F43" s="8">
        <v>99.915601151806413</v>
      </c>
      <c r="G43" s="8">
        <v>100.23844231051659</v>
      </c>
      <c r="H43" s="8">
        <v>99.711025750226369</v>
      </c>
      <c r="I43" s="8">
        <v>101.78622341241856</v>
      </c>
      <c r="J43" s="8">
        <v>102.33582136187607</v>
      </c>
      <c r="K43" s="8">
        <v>102.21072513673104</v>
      </c>
      <c r="L43" s="8">
        <v>103.13100151202512</v>
      </c>
      <c r="M43" s="8">
        <v>113.84598876662213</v>
      </c>
      <c r="N43" s="8">
        <v>114.78545582084026</v>
      </c>
      <c r="O43" s="8">
        <v>114.77829878065751</v>
      </c>
      <c r="P43" s="8">
        <v>114.12484035437048</v>
      </c>
      <c r="Q43" s="8">
        <v>120.26434016529906</v>
      </c>
      <c r="R43" s="8">
        <v>121.07932708393258</v>
      </c>
      <c r="S43" s="8">
        <v>122.75178879003006</v>
      </c>
      <c r="T43" s="8">
        <v>122.83473993339497</v>
      </c>
      <c r="U43" s="8">
        <v>123.65998195143058</v>
      </c>
      <c r="V43" s="8">
        <v>124.92415642533392</v>
      </c>
      <c r="W43" s="8">
        <v>124.29650204667215</v>
      </c>
      <c r="X43" s="8">
        <v>124.7869167391265</v>
      </c>
      <c r="Y43" s="8">
        <v>130.96596617800509</v>
      </c>
      <c r="Z43" s="8">
        <v>131.94798522759851</v>
      </c>
      <c r="AA43" s="8">
        <v>131.29600113790102</v>
      </c>
      <c r="AB43" s="8">
        <v>129.95153989226517</v>
      </c>
      <c r="AC43" s="8">
        <v>138.74114488577882</v>
      </c>
      <c r="AD43" s="8">
        <v>139.81993360858732</v>
      </c>
      <c r="AE43" s="8">
        <v>138.95718865701505</v>
      </c>
      <c r="AF43" s="8">
        <v>139.22680459465315</v>
      </c>
      <c r="AG43" s="8">
        <v>138.04245700676356</v>
      </c>
      <c r="AH43" s="8">
        <v>136.93799508408787</v>
      </c>
      <c r="AI43" s="8">
        <v>147.42840993447874</v>
      </c>
      <c r="AJ43" s="8">
        <v>149.63019040924931</v>
      </c>
      <c r="AK43" s="8">
        <v>153.11936957166486</v>
      </c>
      <c r="AL43" s="8">
        <v>152.59533966689338</v>
      </c>
      <c r="AM43" s="8">
        <v>149.39717809535918</v>
      </c>
      <c r="AN43" s="8">
        <v>152.19497251816705</v>
      </c>
      <c r="AO43" s="8">
        <v>155.14744036829816</v>
      </c>
      <c r="AP43" s="8">
        <v>157.35821742810899</v>
      </c>
      <c r="AQ43" s="8">
        <v>157.54209485580915</v>
      </c>
      <c r="AR43" s="8">
        <v>160.39305775436978</v>
      </c>
      <c r="AS43" s="8">
        <v>161.42453856475248</v>
      </c>
      <c r="AT43" s="8">
        <v>161.14178583703273</v>
      </c>
      <c r="AU43" s="8">
        <v>158.84728387654351</v>
      </c>
      <c r="AV43" s="8">
        <v>160.44325101480885</v>
      </c>
      <c r="AW43" s="8">
        <v>160.46238626223982</v>
      </c>
      <c r="AX43" s="8">
        <v>161.79795823986032</v>
      </c>
      <c r="AY43" s="8">
        <v>165.26134527841975</v>
      </c>
      <c r="AZ43" s="8">
        <v>170.79566586728049</v>
      </c>
      <c r="BA43" s="8">
        <v>173.67624468034577</v>
      </c>
      <c r="BB43" s="8">
        <v>170.92855199558795</v>
      </c>
      <c r="BC43" s="8">
        <v>167.73614122325768</v>
      </c>
      <c r="BD43" s="8">
        <v>163.04513972635692</v>
      </c>
      <c r="BE43" s="8">
        <v>152.67008709201141</v>
      </c>
      <c r="BF43" s="8"/>
      <c r="BG43" s="8"/>
      <c r="BH43" s="8"/>
      <c r="BI43" s="8"/>
      <c r="BJ43" s="8"/>
      <c r="BK43" s="8"/>
    </row>
    <row r="44" spans="1:63" x14ac:dyDescent="0.2">
      <c r="A44" s="7" t="str">
        <f t="shared" si="0"/>
        <v>bue_nemiet_QU_CH</v>
      </c>
      <c r="B44" s="5" t="s">
        <v>3825</v>
      </c>
      <c r="C44" s="5" t="s">
        <v>536</v>
      </c>
      <c r="D44" s="5" t="s">
        <v>171</v>
      </c>
      <c r="E44" s="8">
        <v>100</v>
      </c>
      <c r="F44" s="8">
        <v>103.95980286212783</v>
      </c>
      <c r="G44" s="8">
        <v>100.73331654714761</v>
      </c>
      <c r="H44" s="8">
        <v>95.663787345378068</v>
      </c>
      <c r="I44" s="8">
        <v>100.81332712639058</v>
      </c>
      <c r="J44" s="8">
        <v>97.955962765701599</v>
      </c>
      <c r="K44" s="8">
        <v>94.94437041180656</v>
      </c>
      <c r="L44" s="8">
        <v>105.37119893851647</v>
      </c>
      <c r="M44" s="8">
        <v>108.3008083999993</v>
      </c>
      <c r="N44" s="8">
        <v>105.90359166605423</v>
      </c>
      <c r="O44" s="8">
        <v>114.8747866228411</v>
      </c>
      <c r="P44" s="8">
        <v>113.67437907171912</v>
      </c>
      <c r="Q44" s="8">
        <v>113.5682811783763</v>
      </c>
      <c r="R44" s="8">
        <v>115.79015602777412</v>
      </c>
      <c r="S44" s="8">
        <v>113.13128594574529</v>
      </c>
      <c r="T44" s="8">
        <v>111.63695344431932</v>
      </c>
      <c r="U44" s="8">
        <v>115.24032986950129</v>
      </c>
      <c r="V44" s="8">
        <v>113.55541367228939</v>
      </c>
      <c r="W44" s="8">
        <v>109.49985665566805</v>
      </c>
      <c r="X44" s="8">
        <v>117.52659526947815</v>
      </c>
      <c r="Y44" s="8">
        <v>116.19691307282267</v>
      </c>
      <c r="Z44" s="8">
        <v>110.25799533089811</v>
      </c>
      <c r="AA44" s="8">
        <v>109.19261566304843</v>
      </c>
      <c r="AB44" s="8">
        <v>111.17589637918199</v>
      </c>
      <c r="AC44" s="8">
        <v>112.95196413645829</v>
      </c>
      <c r="AD44" s="8">
        <v>109.65792185424654</v>
      </c>
      <c r="AE44" s="8">
        <v>105.39972302915839</v>
      </c>
      <c r="AF44" s="8">
        <v>108.57135251125945</v>
      </c>
      <c r="AG44" s="8">
        <v>102.84601164369434</v>
      </c>
      <c r="AH44" s="8">
        <v>94.30452035840716</v>
      </c>
      <c r="AI44" s="8">
        <v>88.984369610734831</v>
      </c>
      <c r="AJ44" s="8">
        <v>85.624090989675267</v>
      </c>
      <c r="AK44" s="8">
        <v>80.615693251696456</v>
      </c>
      <c r="AL44" s="8">
        <v>83.580202252409592</v>
      </c>
      <c r="AM44" s="8">
        <v>86.499137792835285</v>
      </c>
      <c r="AN44" s="8">
        <v>90.375077010199007</v>
      </c>
      <c r="AO44" s="8">
        <v>93.738620567282524</v>
      </c>
      <c r="AP44" s="8">
        <v>95.592126624273234</v>
      </c>
      <c r="AQ44" s="8">
        <v>98.585874933630834</v>
      </c>
      <c r="AR44" s="8">
        <v>100.37789996225467</v>
      </c>
      <c r="AS44" s="8">
        <v>98.850498167666473</v>
      </c>
      <c r="AT44" s="8">
        <v>96.202087858343972</v>
      </c>
      <c r="AU44" s="8">
        <v>91.605755554332191</v>
      </c>
      <c r="AV44" s="8">
        <v>95.347477601268849</v>
      </c>
      <c r="AW44" s="8">
        <v>96.655689683661123</v>
      </c>
      <c r="AX44" s="8">
        <v>96.133243988266543</v>
      </c>
      <c r="AY44" s="8">
        <v>93.02239839888388</v>
      </c>
      <c r="AZ44" s="8">
        <v>97.532867236339328</v>
      </c>
      <c r="BA44" s="8">
        <v>99.013795543240704</v>
      </c>
      <c r="BB44" s="8">
        <v>100.17406296502635</v>
      </c>
      <c r="BC44" s="8">
        <v>100.22102503508168</v>
      </c>
      <c r="BD44" s="8">
        <v>96.007273482548356</v>
      </c>
      <c r="BE44" s="8">
        <v>96.262765338922293</v>
      </c>
      <c r="BF44" s="8"/>
      <c r="BG44" s="8"/>
      <c r="BH44" s="8"/>
      <c r="BI44" s="8"/>
      <c r="BJ44" s="8"/>
      <c r="BK44" s="8"/>
    </row>
    <row r="45" spans="1:63" x14ac:dyDescent="0.2">
      <c r="A45" s="7" t="str">
        <f t="shared" si="0"/>
        <v>bue_mw_QU_CH</v>
      </c>
      <c r="B45" s="5" t="s">
        <v>3826</v>
      </c>
      <c r="C45" s="5" t="s">
        <v>536</v>
      </c>
      <c r="D45" s="5" t="s">
        <v>171</v>
      </c>
      <c r="E45" s="8">
        <v>100</v>
      </c>
      <c r="F45" s="8">
        <v>103.9481872534695</v>
      </c>
      <c r="G45" s="8">
        <v>100.78344901268335</v>
      </c>
      <c r="H45" s="8">
        <v>95.8190629833028</v>
      </c>
      <c r="I45" s="8">
        <v>101.94540416692423</v>
      </c>
      <c r="J45" s="8">
        <v>99.061726061275053</v>
      </c>
      <c r="K45" s="8">
        <v>95.983085103601937</v>
      </c>
      <c r="L45" s="8">
        <v>106.36462166066613</v>
      </c>
      <c r="M45" s="8">
        <v>113.43242293109357</v>
      </c>
      <c r="N45" s="8">
        <v>111.01334483504573</v>
      </c>
      <c r="O45" s="8">
        <v>120.50986927084412</v>
      </c>
      <c r="P45" s="8">
        <v>119.23021924490473</v>
      </c>
      <c r="Q45" s="8">
        <v>118.38252578422623</v>
      </c>
      <c r="R45" s="8">
        <v>120.62769495020579</v>
      </c>
      <c r="S45" s="8">
        <v>117.80987287996865</v>
      </c>
      <c r="T45" s="8">
        <v>116.27111156474008</v>
      </c>
      <c r="U45" s="8">
        <v>119.0048413639315</v>
      </c>
      <c r="V45" s="8">
        <v>117.25792466989063</v>
      </c>
      <c r="W45" s="8">
        <v>113.21924505903942</v>
      </c>
      <c r="X45" s="8">
        <v>121.50064948937482</v>
      </c>
      <c r="Y45" s="8">
        <v>121.60498339853288</v>
      </c>
      <c r="Z45" s="8">
        <v>115.29001158606596</v>
      </c>
      <c r="AA45" s="8">
        <v>114.15202808781216</v>
      </c>
      <c r="AB45" s="8">
        <v>116.19028337732533</v>
      </c>
      <c r="AC45" s="8">
        <v>127.61553978240208</v>
      </c>
      <c r="AD45" s="8">
        <v>123.99071344553332</v>
      </c>
      <c r="AE45" s="8">
        <v>119.29008889721437</v>
      </c>
      <c r="AF45" s="8">
        <v>122.92421261573618</v>
      </c>
      <c r="AG45" s="8">
        <v>116.46608631394606</v>
      </c>
      <c r="AH45" s="8">
        <v>106.78066299577773</v>
      </c>
      <c r="AI45" s="8">
        <v>97.79274875778961</v>
      </c>
      <c r="AJ45" s="8">
        <v>90.551186369288999</v>
      </c>
      <c r="AK45" s="8">
        <v>84.861563223771171</v>
      </c>
      <c r="AL45" s="8">
        <v>88.064482817272165</v>
      </c>
      <c r="AM45" s="8">
        <v>90.369268061594369</v>
      </c>
      <c r="AN45" s="8">
        <v>95.282658482402368</v>
      </c>
      <c r="AO45" s="8">
        <v>99.823396593568262</v>
      </c>
      <c r="AP45" s="8">
        <v>101.89484852931882</v>
      </c>
      <c r="AQ45" s="8">
        <v>105.16773397615525</v>
      </c>
      <c r="AR45" s="8">
        <v>106.95901733007534</v>
      </c>
      <c r="AS45" s="8">
        <v>105.28390295416234</v>
      </c>
      <c r="AT45" s="8">
        <v>100.98457531727635</v>
      </c>
      <c r="AU45" s="8">
        <v>95.402588481523594</v>
      </c>
      <c r="AV45" s="8">
        <v>98.458550254441306</v>
      </c>
      <c r="AW45" s="8">
        <v>101.55580171145455</v>
      </c>
      <c r="AX45" s="8">
        <v>101.57387819705677</v>
      </c>
      <c r="AY45" s="8">
        <v>100.95931889724245</v>
      </c>
      <c r="AZ45" s="8">
        <v>108.27165565886128</v>
      </c>
      <c r="BA45" s="8">
        <v>111.4348370039786</v>
      </c>
      <c r="BB45" s="8">
        <v>114.75360098641406</v>
      </c>
      <c r="BC45" s="8">
        <v>113.23126832757222</v>
      </c>
      <c r="BD45" s="8">
        <v>107.96855548540489</v>
      </c>
      <c r="BE45" s="8">
        <v>102.60636691260905</v>
      </c>
      <c r="BF45" s="8"/>
      <c r="BG45" s="8"/>
      <c r="BH45" s="8"/>
      <c r="BI45" s="8"/>
      <c r="BJ45" s="8"/>
      <c r="BK45" s="8"/>
    </row>
    <row r="46" spans="1:63" x14ac:dyDescent="0.2">
      <c r="A46" s="7" t="str">
        <f t="shared" si="0"/>
        <v>gem_nemiet_QU_CH</v>
      </c>
      <c r="B46" s="5" t="s">
        <v>3833</v>
      </c>
      <c r="C46" s="5" t="s">
        <v>536</v>
      </c>
      <c r="D46" s="5" t="s">
        <v>171</v>
      </c>
      <c r="E46" s="8">
        <v>100</v>
      </c>
      <c r="F46" s="8">
        <v>101.53657743411</v>
      </c>
      <c r="G46" s="8">
        <v>100.47151242540353</v>
      </c>
      <c r="H46" s="8">
        <v>98.135363906570319</v>
      </c>
      <c r="I46" s="8">
        <v>100.4294178361217</v>
      </c>
      <c r="J46" s="8">
        <v>99.617908325311745</v>
      </c>
      <c r="K46" s="8">
        <v>98.319416788946384</v>
      </c>
      <c r="L46" s="8">
        <v>103.17106716985396</v>
      </c>
      <c r="M46" s="8">
        <v>104.97028467009173</v>
      </c>
      <c r="N46" s="8">
        <v>104.55560823336162</v>
      </c>
      <c r="O46" s="8">
        <v>108.09154173531539</v>
      </c>
      <c r="P46" s="8">
        <v>107.27231819668076</v>
      </c>
      <c r="Q46" s="8">
        <v>107.98272877650811</v>
      </c>
      <c r="R46" s="8">
        <v>109.26208371965345</v>
      </c>
      <c r="S46" s="8">
        <v>109.16389370369322</v>
      </c>
      <c r="T46" s="8">
        <v>108.64838641078956</v>
      </c>
      <c r="U46" s="8">
        <v>109.98156853656091</v>
      </c>
      <c r="V46" s="8">
        <v>110.01779182302295</v>
      </c>
      <c r="W46" s="8">
        <v>108.11592349594993</v>
      </c>
      <c r="X46" s="8">
        <v>111.53930337076009</v>
      </c>
      <c r="Y46" s="8">
        <v>111.45599757452473</v>
      </c>
      <c r="Z46" s="8">
        <v>109.67895483255208</v>
      </c>
      <c r="AA46" s="8">
        <v>108.92311689299675</v>
      </c>
      <c r="AB46" s="8">
        <v>109.04656546004614</v>
      </c>
      <c r="AC46" s="8">
        <v>109.25771110084283</v>
      </c>
      <c r="AD46" s="8">
        <v>108.49501741327327</v>
      </c>
      <c r="AE46" s="8">
        <v>106.40239609536835</v>
      </c>
      <c r="AF46" s="8">
        <v>107.80372715117683</v>
      </c>
      <c r="AG46" s="8">
        <v>105.19853226261235</v>
      </c>
      <c r="AH46" s="8">
        <v>101.40889032493908</v>
      </c>
      <c r="AI46" s="8">
        <v>99.149195911053866</v>
      </c>
      <c r="AJ46" s="8">
        <v>97.56212959129472</v>
      </c>
      <c r="AK46" s="8">
        <v>96.104567134327581</v>
      </c>
      <c r="AL46" s="8">
        <v>97.245531205827106</v>
      </c>
      <c r="AM46" s="8">
        <v>98.22780912511395</v>
      </c>
      <c r="AN46" s="8">
        <v>99.496929119988835</v>
      </c>
      <c r="AO46" s="8">
        <v>101.14559949515395</v>
      </c>
      <c r="AP46" s="8">
        <v>102.1532065016665</v>
      </c>
      <c r="AQ46" s="8">
        <v>103.51925481310433</v>
      </c>
      <c r="AR46" s="8">
        <v>104.01119373966364</v>
      </c>
      <c r="AS46" s="8">
        <v>103.82012175542715</v>
      </c>
      <c r="AT46" s="8">
        <v>103.132525100395</v>
      </c>
      <c r="AU46" s="8">
        <v>100.56415525957698</v>
      </c>
      <c r="AV46" s="8">
        <v>102.41324207411454</v>
      </c>
      <c r="AW46" s="8">
        <v>102.80267353848835</v>
      </c>
      <c r="AX46" s="8">
        <v>103.16779322539149</v>
      </c>
      <c r="AY46" s="8">
        <v>102.03851130323217</v>
      </c>
      <c r="AZ46" s="8">
        <v>104.25701286688178</v>
      </c>
      <c r="BA46" s="8">
        <v>105.13555828342257</v>
      </c>
      <c r="BB46" s="8">
        <v>104.81533426426459</v>
      </c>
      <c r="BC46" s="8">
        <v>105.16762970421185</v>
      </c>
      <c r="BD46" s="8">
        <v>103.20941389502875</v>
      </c>
      <c r="BE46" s="8">
        <v>103.5359334895612</v>
      </c>
      <c r="BF46" s="8"/>
      <c r="BG46" s="8"/>
      <c r="BH46" s="8"/>
      <c r="BI46" s="8"/>
      <c r="BJ46" s="8"/>
      <c r="BK46" s="8"/>
    </row>
    <row r="47" spans="1:63" x14ac:dyDescent="0.2">
      <c r="A47" s="7" t="str">
        <f t="shared" si="0"/>
        <v>gem_mw_QU_CH</v>
      </c>
      <c r="B47" s="5" t="s">
        <v>3834</v>
      </c>
      <c r="C47" s="5" t="s">
        <v>536</v>
      </c>
      <c r="D47" s="5" t="s">
        <v>171</v>
      </c>
      <c r="E47" s="8">
        <v>100</v>
      </c>
      <c r="F47" s="8">
        <v>101.52863559247164</v>
      </c>
      <c r="G47" s="8">
        <v>100.48903778644852</v>
      </c>
      <c r="H47" s="8">
        <v>98.19184315298115</v>
      </c>
      <c r="I47" s="8">
        <v>101.92921073882195</v>
      </c>
      <c r="J47" s="8">
        <v>101.10614472713121</v>
      </c>
      <c r="K47" s="8">
        <v>99.775117927055831</v>
      </c>
      <c r="L47" s="8">
        <v>104.63079926924294</v>
      </c>
      <c r="M47" s="8">
        <v>113.93432253137352</v>
      </c>
      <c r="N47" s="8">
        <v>113.52652745161505</v>
      </c>
      <c r="O47" s="8">
        <v>117.40688516665899</v>
      </c>
      <c r="P47" s="8">
        <v>116.50715080302284</v>
      </c>
      <c r="Q47" s="8">
        <v>119.93641317031421</v>
      </c>
      <c r="R47" s="8">
        <v>121.3339276676585</v>
      </c>
      <c r="S47" s="8">
        <v>121.20578699029147</v>
      </c>
      <c r="T47" s="8">
        <v>120.62168416094588</v>
      </c>
      <c r="U47" s="8">
        <v>122.24231621063849</v>
      </c>
      <c r="V47" s="8">
        <v>122.27434890676921</v>
      </c>
      <c r="W47" s="8">
        <v>120.22116078621244</v>
      </c>
      <c r="X47" s="8">
        <v>124.02318538614757</v>
      </c>
      <c r="Y47" s="8">
        <v>127.75052454262971</v>
      </c>
      <c r="Z47" s="8">
        <v>125.67162539827643</v>
      </c>
      <c r="AA47" s="8">
        <v>124.80286010016275</v>
      </c>
      <c r="AB47" s="8">
        <v>124.92744992179755</v>
      </c>
      <c r="AC47" s="8">
        <v>134.91108340046725</v>
      </c>
      <c r="AD47" s="8">
        <v>134.00766776011088</v>
      </c>
      <c r="AE47" s="8">
        <v>131.47938786425274</v>
      </c>
      <c r="AF47" s="8">
        <v>133.23463829614661</v>
      </c>
      <c r="AG47" s="8">
        <v>129.75468957772173</v>
      </c>
      <c r="AH47" s="8">
        <v>124.81559195857271</v>
      </c>
      <c r="AI47" s="8">
        <v>126.35026575755143</v>
      </c>
      <c r="AJ47" s="8">
        <v>123.73995848172768</v>
      </c>
      <c r="AK47" s="8">
        <v>122.36123798935785</v>
      </c>
      <c r="AL47" s="8">
        <v>123.95728541332069</v>
      </c>
      <c r="AM47" s="8">
        <v>123.6961763911675</v>
      </c>
      <c r="AN47" s="8">
        <v>127.77621972993229</v>
      </c>
      <c r="AO47" s="8">
        <v>131.69917056873663</v>
      </c>
      <c r="AP47" s="8">
        <v>133.9183253782337</v>
      </c>
      <c r="AQ47" s="8">
        <v>135.73281242730727</v>
      </c>
      <c r="AR47" s="8">
        <v>138.13134180103242</v>
      </c>
      <c r="AS47" s="8">
        <v>137.79900674389916</v>
      </c>
      <c r="AT47" s="8">
        <v>135.40334462313433</v>
      </c>
      <c r="AU47" s="8">
        <v>131.25273512747603</v>
      </c>
      <c r="AV47" s="8">
        <v>133.72569636849647</v>
      </c>
      <c r="AW47" s="8">
        <v>135.41793151775573</v>
      </c>
      <c r="AX47" s="8">
        <v>136.10384514742978</v>
      </c>
      <c r="AY47" s="8">
        <v>137.52248686489239</v>
      </c>
      <c r="AZ47" s="8">
        <v>144.26994453828124</v>
      </c>
      <c r="BA47" s="8">
        <v>147.4158196670343</v>
      </c>
      <c r="BB47" s="8">
        <v>147.77262156203068</v>
      </c>
      <c r="BC47" s="8">
        <v>145.33251680979319</v>
      </c>
      <c r="BD47" s="8">
        <v>140.19196699415784</v>
      </c>
      <c r="BE47" s="8">
        <v>132.05444768654922</v>
      </c>
      <c r="BF47" s="8"/>
      <c r="BG47" s="8"/>
      <c r="BH47" s="8"/>
      <c r="BI47" s="8"/>
      <c r="BJ47" s="8"/>
      <c r="BK47" s="8"/>
    </row>
    <row r="48" spans="1:63" x14ac:dyDescent="0.2"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</row>
    <row r="49" spans="1:63" x14ac:dyDescent="0.2"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</row>
    <row r="50" spans="1:63" x14ac:dyDescent="0.2"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</row>
    <row r="51" spans="1:63" x14ac:dyDescent="0.2"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</row>
    <row r="52" spans="1:63" ht="15" x14ac:dyDescent="0.25">
      <c r="A52" s="34" t="s">
        <v>3594</v>
      </c>
      <c r="E52" s="5">
        <v>2000</v>
      </c>
      <c r="F52" s="5">
        <v>2001</v>
      </c>
      <c r="G52" s="5">
        <v>2002</v>
      </c>
      <c r="H52" s="5">
        <v>2003</v>
      </c>
      <c r="I52" s="5">
        <v>2004</v>
      </c>
      <c r="J52" s="5">
        <v>2005</v>
      </c>
      <c r="K52" s="5">
        <v>2006</v>
      </c>
      <c r="L52" s="5">
        <v>2007</v>
      </c>
      <c r="M52" s="5">
        <v>2008</v>
      </c>
      <c r="N52" s="5">
        <v>2009</v>
      </c>
      <c r="O52" s="5">
        <v>2010</v>
      </c>
      <c r="P52" s="5">
        <v>2011</v>
      </c>
      <c r="Q52" s="5">
        <v>2012</v>
      </c>
      <c r="R52" s="5">
        <v>2013</v>
      </c>
      <c r="S52" s="5">
        <v>2014</v>
      </c>
      <c r="T52" s="147">
        <v>2015</v>
      </c>
      <c r="U52" s="147">
        <v>2016</v>
      </c>
      <c r="V52" s="147">
        <v>2017</v>
      </c>
      <c r="W52" s="147">
        <v>2018</v>
      </c>
      <c r="X52" s="147">
        <v>2019</v>
      </c>
      <c r="Y52" s="21">
        <v>2020</v>
      </c>
      <c r="Z52" s="21">
        <v>2021</v>
      </c>
      <c r="AA52" s="21">
        <v>2022</v>
      </c>
      <c r="AB52" s="21" t="s">
        <v>4001</v>
      </c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</row>
    <row r="53" spans="1:63" x14ac:dyDescent="0.2">
      <c r="A53" s="7" t="str">
        <f t="shared" ref="A53:A119" si="1">CONCATENATE(B53,"_",C53,"_",D53)</f>
        <v>mwg_nemiet_Ja_1</v>
      </c>
      <c r="B53" s="5" t="s">
        <v>3823</v>
      </c>
      <c r="C53" s="5" t="s">
        <v>188</v>
      </c>
      <c r="D53" s="5">
        <v>1</v>
      </c>
      <c r="E53" s="8">
        <v>100</v>
      </c>
      <c r="F53" s="8">
        <v>102.70035142668257</v>
      </c>
      <c r="G53" s="8">
        <v>105.03551804599964</v>
      </c>
      <c r="H53" s="8">
        <v>106.84607119379206</v>
      </c>
      <c r="I53" s="8">
        <v>109.42800658973511</v>
      </c>
      <c r="J53" s="8">
        <v>112.15715470698713</v>
      </c>
      <c r="K53" s="8">
        <v>114.40021982526905</v>
      </c>
      <c r="L53" s="8">
        <v>116.6291983976665</v>
      </c>
      <c r="M53" s="8">
        <v>119.06421643166783</v>
      </c>
      <c r="N53" s="8">
        <v>124.28970584297714</v>
      </c>
      <c r="O53" s="8">
        <v>127.21320151041422</v>
      </c>
      <c r="P53" s="8">
        <v>126.96985935136156</v>
      </c>
      <c r="Q53" s="8">
        <v>129.7321851864574</v>
      </c>
      <c r="R53" s="8">
        <v>131.43651727793818</v>
      </c>
      <c r="S53" s="8">
        <v>133.88357611027058</v>
      </c>
      <c r="T53" s="8">
        <v>137.08052794248991</v>
      </c>
      <c r="U53" s="8">
        <v>136.82450107865216</v>
      </c>
      <c r="V53" s="8">
        <v>135.51780718749353</v>
      </c>
      <c r="W53" s="8">
        <v>136.21369210576705</v>
      </c>
      <c r="X53" s="8">
        <v>136.07053693418857</v>
      </c>
      <c r="Y53" s="8">
        <v>136.71299838715044</v>
      </c>
      <c r="Z53" s="8">
        <v>137.39570632962997</v>
      </c>
      <c r="AA53" s="8">
        <v>138.13280661960411</v>
      </c>
      <c r="AB53" s="8">
        <v>137.62313413471821</v>
      </c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</row>
    <row r="54" spans="1:63" x14ac:dyDescent="0.2">
      <c r="A54" s="7" t="str">
        <f t="shared" si="1"/>
        <v>mwg_nemiet_Ja_2</v>
      </c>
      <c r="B54" s="5" t="s">
        <v>3823</v>
      </c>
      <c r="C54" s="5" t="s">
        <v>188</v>
      </c>
      <c r="D54" s="5">
        <v>2</v>
      </c>
      <c r="E54" s="8">
        <v>100</v>
      </c>
      <c r="F54" s="8">
        <v>103.33344377068157</v>
      </c>
      <c r="G54" s="8">
        <v>105.51476792587735</v>
      </c>
      <c r="H54" s="8">
        <v>108.45807095474318</v>
      </c>
      <c r="I54" s="8">
        <v>110.09000605531281</v>
      </c>
      <c r="J54" s="8">
        <v>113.10178842800327</v>
      </c>
      <c r="K54" s="8">
        <v>116.14632975573775</v>
      </c>
      <c r="L54" s="8">
        <v>118.78120631661326</v>
      </c>
      <c r="M54" s="8">
        <v>121.72186072739947</v>
      </c>
      <c r="N54" s="8">
        <v>126.08112837057791</v>
      </c>
      <c r="O54" s="8">
        <v>128.43956936913702</v>
      </c>
      <c r="P54" s="8">
        <v>129.60225560751292</v>
      </c>
      <c r="Q54" s="8">
        <v>130.79275699149366</v>
      </c>
      <c r="R54" s="8">
        <v>135.5390973435718</v>
      </c>
      <c r="S54" s="8">
        <v>139.83727443718007</v>
      </c>
      <c r="T54" s="8">
        <v>138.16353542324435</v>
      </c>
      <c r="U54" s="8">
        <v>137.55383744390892</v>
      </c>
      <c r="V54" s="8">
        <v>137.28575952832531</v>
      </c>
      <c r="W54" s="8">
        <v>135.07100455356544</v>
      </c>
      <c r="X54" s="8">
        <v>134.06891689759732</v>
      </c>
      <c r="Y54" s="8">
        <v>134.75111699061361</v>
      </c>
      <c r="Z54" s="8">
        <v>135.59071087616266</v>
      </c>
      <c r="AA54" s="8">
        <v>133.10244917220524</v>
      </c>
      <c r="AB54" s="8">
        <v>132.96294811604287</v>
      </c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</row>
    <row r="55" spans="1:63" x14ac:dyDescent="0.2">
      <c r="A55" s="7" t="str">
        <f t="shared" si="1"/>
        <v>mwg_nemiet_Ja_3</v>
      </c>
      <c r="B55" s="5" t="s">
        <v>3823</v>
      </c>
      <c r="C55" s="5" t="s">
        <v>188</v>
      </c>
      <c r="D55" s="5">
        <v>3</v>
      </c>
      <c r="E55" s="8">
        <v>100</v>
      </c>
      <c r="F55" s="8">
        <v>102.80699322312807</v>
      </c>
      <c r="G55" s="8">
        <v>105.04346805719473</v>
      </c>
      <c r="H55" s="8">
        <v>106.85476170641766</v>
      </c>
      <c r="I55" s="8">
        <v>108.13535659255416</v>
      </c>
      <c r="J55" s="8">
        <v>110.06535108382556</v>
      </c>
      <c r="K55" s="8">
        <v>111.83214415247582</v>
      </c>
      <c r="L55" s="8">
        <v>113.75025404014048</v>
      </c>
      <c r="M55" s="8">
        <v>115.83138075680515</v>
      </c>
      <c r="N55" s="8">
        <v>119.79890750927208</v>
      </c>
      <c r="O55" s="8">
        <v>121.10572147907696</v>
      </c>
      <c r="P55" s="8">
        <v>122.28778723392205</v>
      </c>
      <c r="Q55" s="8">
        <v>125.36393728043849</v>
      </c>
      <c r="R55" s="8">
        <v>128.14431369546747</v>
      </c>
      <c r="S55" s="8">
        <v>130.02535544671034</v>
      </c>
      <c r="T55" s="8">
        <v>130.09796827024871</v>
      </c>
      <c r="U55" s="8">
        <v>127.82098953452443</v>
      </c>
      <c r="V55" s="8">
        <v>126.48942091636357</v>
      </c>
      <c r="W55" s="8">
        <v>126.67671678826611</v>
      </c>
      <c r="X55" s="8">
        <v>125.95676401992519</v>
      </c>
      <c r="Y55" s="8">
        <v>126.50171665056772</v>
      </c>
      <c r="Z55" s="8">
        <v>127.7306205818744</v>
      </c>
      <c r="AA55" s="8">
        <v>128.11505622683427</v>
      </c>
      <c r="AB55" s="8">
        <v>128.09012612880659</v>
      </c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</row>
    <row r="56" spans="1:63" x14ac:dyDescent="0.2">
      <c r="A56" s="7" t="str">
        <f t="shared" si="1"/>
        <v>mwg_nemiet_Ja_4</v>
      </c>
      <c r="B56" s="5" t="s">
        <v>3823</v>
      </c>
      <c r="C56" s="5" t="s">
        <v>188</v>
      </c>
      <c r="D56" s="5">
        <v>4</v>
      </c>
      <c r="E56" s="8">
        <v>100</v>
      </c>
      <c r="F56" s="8">
        <v>103.18155600888994</v>
      </c>
      <c r="G56" s="8">
        <v>105.59364040706728</v>
      </c>
      <c r="H56" s="8">
        <v>107.60281939823044</v>
      </c>
      <c r="I56" s="8">
        <v>108.47129238293884</v>
      </c>
      <c r="J56" s="8">
        <v>109.97210420007539</v>
      </c>
      <c r="K56" s="8">
        <v>110.93467687053034</v>
      </c>
      <c r="L56" s="8">
        <v>112.60982846930798</v>
      </c>
      <c r="M56" s="8">
        <v>114.72424985590079</v>
      </c>
      <c r="N56" s="8">
        <v>118.63735811455946</v>
      </c>
      <c r="O56" s="8">
        <v>120.65691226860045</v>
      </c>
      <c r="P56" s="8">
        <v>121.7058179400475</v>
      </c>
      <c r="Q56" s="8">
        <v>124.21316566075697</v>
      </c>
      <c r="R56" s="8">
        <v>126.74068085552803</v>
      </c>
      <c r="S56" s="8">
        <v>128.28160618236495</v>
      </c>
      <c r="T56" s="8">
        <v>130.14477584425595</v>
      </c>
      <c r="U56" s="8">
        <v>128.63859649455119</v>
      </c>
      <c r="V56" s="8">
        <v>127.34359086745799</v>
      </c>
      <c r="W56" s="8">
        <v>128.18314927946207</v>
      </c>
      <c r="X56" s="8">
        <v>127.5973571721855</v>
      </c>
      <c r="Y56" s="8">
        <v>128.28501378421419</v>
      </c>
      <c r="Z56" s="8">
        <v>128.94286307731983</v>
      </c>
      <c r="AA56" s="8">
        <v>127.59552228486923</v>
      </c>
      <c r="AB56" s="8">
        <v>127.56085042318672</v>
      </c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</row>
    <row r="57" spans="1:63" x14ac:dyDescent="0.2">
      <c r="A57" s="7" t="str">
        <f t="shared" si="1"/>
        <v>mwg_nemiet_Ja_5</v>
      </c>
      <c r="B57" s="5" t="s">
        <v>3823</v>
      </c>
      <c r="C57" s="5" t="s">
        <v>188</v>
      </c>
      <c r="D57" s="5">
        <v>5</v>
      </c>
      <c r="E57" s="8">
        <v>100</v>
      </c>
      <c r="F57" s="8">
        <v>102.78558809776901</v>
      </c>
      <c r="G57" s="8">
        <v>106.0036002322655</v>
      </c>
      <c r="H57" s="8">
        <v>107.58374876011393</v>
      </c>
      <c r="I57" s="8">
        <v>108.86958046136925</v>
      </c>
      <c r="J57" s="8">
        <v>110.07405032993857</v>
      </c>
      <c r="K57" s="8">
        <v>111.61286827589147</v>
      </c>
      <c r="L57" s="8">
        <v>113.79461843568839</v>
      </c>
      <c r="M57" s="8">
        <v>116.12965589063606</v>
      </c>
      <c r="N57" s="8">
        <v>119.87371727026806</v>
      </c>
      <c r="O57" s="8">
        <v>121.88560796398427</v>
      </c>
      <c r="P57" s="8">
        <v>122.60076320429324</v>
      </c>
      <c r="Q57" s="8">
        <v>125.46757668414421</v>
      </c>
      <c r="R57" s="8">
        <v>128.43772307203358</v>
      </c>
      <c r="S57" s="8">
        <v>129.78725267108635</v>
      </c>
      <c r="T57" s="8">
        <v>131.34363736019435</v>
      </c>
      <c r="U57" s="8">
        <v>129.94409611550626</v>
      </c>
      <c r="V57" s="8">
        <v>128.96472058449896</v>
      </c>
      <c r="W57" s="8">
        <v>129.78788948301482</v>
      </c>
      <c r="X57" s="8">
        <v>129.33403183057737</v>
      </c>
      <c r="Y57" s="8">
        <v>130.71444096561225</v>
      </c>
      <c r="Z57" s="8">
        <v>131.386685984114</v>
      </c>
      <c r="AA57" s="8">
        <v>132.34007974215447</v>
      </c>
      <c r="AB57" s="8">
        <v>132.56052762789975</v>
      </c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</row>
    <row r="58" spans="1:63" x14ac:dyDescent="0.2">
      <c r="A58" s="7" t="str">
        <f t="shared" si="1"/>
        <v>mwg_nemiet_Ja_6</v>
      </c>
      <c r="B58" s="5" t="s">
        <v>3823</v>
      </c>
      <c r="C58" s="5" t="s">
        <v>188</v>
      </c>
      <c r="D58" s="5">
        <v>6</v>
      </c>
      <c r="E58" s="8">
        <v>100</v>
      </c>
      <c r="F58" s="8">
        <v>102.97168188640053</v>
      </c>
      <c r="G58" s="8">
        <v>105.06807929950888</v>
      </c>
      <c r="H58" s="8">
        <v>106.19275237221197</v>
      </c>
      <c r="I58" s="8">
        <v>107.82187365407832</v>
      </c>
      <c r="J58" s="8">
        <v>110.12981594847295</v>
      </c>
      <c r="K58" s="8">
        <v>111.92472544755823</v>
      </c>
      <c r="L58" s="8">
        <v>114.0708411036798</v>
      </c>
      <c r="M58" s="8">
        <v>116.23926304528555</v>
      </c>
      <c r="N58" s="8">
        <v>120.44802648676274</v>
      </c>
      <c r="O58" s="8">
        <v>122.13275612114028</v>
      </c>
      <c r="P58" s="8">
        <v>122.91215045549799</v>
      </c>
      <c r="Q58" s="8">
        <v>126.10507512830615</v>
      </c>
      <c r="R58" s="8">
        <v>128.68865649317999</v>
      </c>
      <c r="S58" s="8">
        <v>130.4183764824264</v>
      </c>
      <c r="T58" s="8">
        <v>131.53203479539906</v>
      </c>
      <c r="U58" s="8">
        <v>129.73554512734583</v>
      </c>
      <c r="V58" s="8">
        <v>128.37083651018108</v>
      </c>
      <c r="W58" s="8">
        <v>128.76564236150915</v>
      </c>
      <c r="X58" s="8">
        <v>127.63239220129772</v>
      </c>
      <c r="Y58" s="8">
        <v>128.43368002731413</v>
      </c>
      <c r="Z58" s="8">
        <v>129.50194135528531</v>
      </c>
      <c r="AA58" s="8">
        <v>130.16833740850458</v>
      </c>
      <c r="AB58" s="8">
        <v>130.63725085652877</v>
      </c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</row>
    <row r="59" spans="1:63" x14ac:dyDescent="0.2">
      <c r="A59" s="7" t="str">
        <f t="shared" si="1"/>
        <v>mwg_nemiet_Ja_7</v>
      </c>
      <c r="B59" s="5" t="s">
        <v>3823</v>
      </c>
      <c r="C59" s="5" t="s">
        <v>188</v>
      </c>
      <c r="D59" s="5">
        <v>7</v>
      </c>
      <c r="E59" s="8">
        <v>100</v>
      </c>
      <c r="F59" s="8">
        <v>103.50501959847908</v>
      </c>
      <c r="G59" s="8">
        <v>107.28709355408851</v>
      </c>
      <c r="H59" s="8">
        <v>109.76425687995844</v>
      </c>
      <c r="I59" s="8">
        <v>112.18142752984296</v>
      </c>
      <c r="J59" s="8">
        <v>114.46392934274382</v>
      </c>
      <c r="K59" s="8">
        <v>116.90554776169652</v>
      </c>
      <c r="L59" s="8">
        <v>118.97495228101012</v>
      </c>
      <c r="M59" s="8">
        <v>121.46753642325989</v>
      </c>
      <c r="N59" s="8">
        <v>126.72361698207956</v>
      </c>
      <c r="O59" s="8">
        <v>129.19342763431229</v>
      </c>
      <c r="P59" s="8">
        <v>130.92843259542758</v>
      </c>
      <c r="Q59" s="8">
        <v>132.93687478922857</v>
      </c>
      <c r="R59" s="8">
        <v>135.02029572934327</v>
      </c>
      <c r="S59" s="8">
        <v>135.91696938646243</v>
      </c>
      <c r="T59" s="8">
        <v>138.09302155474089</v>
      </c>
      <c r="U59" s="8">
        <v>137.55467857564807</v>
      </c>
      <c r="V59" s="8">
        <v>137.87096319158641</v>
      </c>
      <c r="W59" s="8">
        <v>136.22767506596119</v>
      </c>
      <c r="X59" s="8">
        <v>134.77919228417301</v>
      </c>
      <c r="Y59" s="8">
        <v>135.24330433789601</v>
      </c>
      <c r="Z59" s="8">
        <v>135.79013399242822</v>
      </c>
      <c r="AA59" s="8">
        <v>135.38402047073058</v>
      </c>
      <c r="AB59" s="8">
        <v>136.23934532724616</v>
      </c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</row>
    <row r="60" spans="1:63" x14ac:dyDescent="0.2">
      <c r="A60" s="7" t="str">
        <f t="shared" si="1"/>
        <v>mwg_nemiet_Ja_8</v>
      </c>
      <c r="B60" s="5" t="s">
        <v>3823</v>
      </c>
      <c r="C60" s="5" t="s">
        <v>188</v>
      </c>
      <c r="D60" s="5">
        <v>8</v>
      </c>
      <c r="E60" s="8">
        <v>100</v>
      </c>
      <c r="F60" s="8">
        <v>101.52589563076234</v>
      </c>
      <c r="G60" s="8">
        <v>104.31384975812301</v>
      </c>
      <c r="H60" s="8">
        <v>107.80797117352235</v>
      </c>
      <c r="I60" s="8">
        <v>110.11828397087547</v>
      </c>
      <c r="J60" s="8">
        <v>111.9412596711532</v>
      </c>
      <c r="K60" s="8">
        <v>113.71192412476421</v>
      </c>
      <c r="L60" s="8">
        <v>115.99028363396103</v>
      </c>
      <c r="M60" s="8">
        <v>117.39097106953827</v>
      </c>
      <c r="N60" s="8">
        <v>120.30579360716018</v>
      </c>
      <c r="O60" s="8">
        <v>120.58499274250514</v>
      </c>
      <c r="P60" s="8">
        <v>120.66360027272773</v>
      </c>
      <c r="Q60" s="8">
        <v>122.69991489474495</v>
      </c>
      <c r="R60" s="8">
        <v>126.54778636874772</v>
      </c>
      <c r="S60" s="8">
        <v>131.85080156465779</v>
      </c>
      <c r="T60" s="8">
        <v>132.39017787025037</v>
      </c>
      <c r="U60" s="8">
        <v>126.08082184579352</v>
      </c>
      <c r="V60" s="8">
        <v>125.16883747939889</v>
      </c>
      <c r="W60" s="8">
        <v>124.03783460909845</v>
      </c>
      <c r="X60" s="8">
        <v>119.82399614928592</v>
      </c>
      <c r="Y60" s="8">
        <v>119.06706047566715</v>
      </c>
      <c r="Z60" s="8">
        <v>119.07247838580757</v>
      </c>
      <c r="AA60" s="8">
        <v>118.50259523261839</v>
      </c>
      <c r="AB60" s="8">
        <v>118.53586847683164</v>
      </c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</row>
    <row r="61" spans="1:63" x14ac:dyDescent="0.2">
      <c r="A61" s="7" t="str">
        <f t="shared" si="1"/>
        <v>mwg_mw_Ja_1</v>
      </c>
      <c r="B61" s="5" t="s">
        <v>3824</v>
      </c>
      <c r="C61" s="5" t="s">
        <v>188</v>
      </c>
      <c r="D61" s="5">
        <v>1</v>
      </c>
      <c r="E61" s="8">
        <v>100</v>
      </c>
      <c r="F61" s="8">
        <v>107.62094680103816</v>
      </c>
      <c r="G61" s="8">
        <v>108.41241324012691</v>
      </c>
      <c r="H61" s="8">
        <v>111.61933926534988</v>
      </c>
      <c r="I61" s="8">
        <v>119.61057909426603</v>
      </c>
      <c r="J61" s="8">
        <v>135.68346880898835</v>
      </c>
      <c r="K61" s="8">
        <v>140.23660588384479</v>
      </c>
      <c r="L61" s="8">
        <v>142.98597679885404</v>
      </c>
      <c r="M61" s="8">
        <v>146.00537924006818</v>
      </c>
      <c r="N61" s="8">
        <v>150.35712694014808</v>
      </c>
      <c r="O61" s="8">
        <v>156.03159936145522</v>
      </c>
      <c r="P61" s="8">
        <v>158.29887033294239</v>
      </c>
      <c r="Q61" s="8">
        <v>176.50804076716574</v>
      </c>
      <c r="R61" s="8">
        <v>185.61179650397193</v>
      </c>
      <c r="S61" s="8">
        <v>190.68512940230787</v>
      </c>
      <c r="T61" s="8">
        <v>203.71404618148114</v>
      </c>
      <c r="U61" s="8">
        <v>217.25293042505101</v>
      </c>
      <c r="V61" s="8">
        <v>222.49965947153615</v>
      </c>
      <c r="W61" s="8">
        <v>234.17844604261055</v>
      </c>
      <c r="X61" s="8">
        <v>241.31658978256269</v>
      </c>
      <c r="Y61" s="8">
        <v>242.18681772909335</v>
      </c>
      <c r="Z61" s="8">
        <v>246.33852976695732</v>
      </c>
      <c r="AA61" s="8">
        <v>252.68179419555815</v>
      </c>
      <c r="AB61" s="8">
        <v>227.64454007687755</v>
      </c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</row>
    <row r="62" spans="1:63" x14ac:dyDescent="0.2">
      <c r="A62" s="7" t="str">
        <f t="shared" si="1"/>
        <v>mwg_mw_Ja_2</v>
      </c>
      <c r="B62" s="5" t="s">
        <v>3824</v>
      </c>
      <c r="C62" s="5" t="s">
        <v>188</v>
      </c>
      <c r="D62" s="5">
        <v>2</v>
      </c>
      <c r="E62" s="8">
        <v>100</v>
      </c>
      <c r="F62" s="8">
        <v>108.19240962505327</v>
      </c>
      <c r="G62" s="8">
        <v>108.8401602175185</v>
      </c>
      <c r="H62" s="8">
        <v>113.21489920782271</v>
      </c>
      <c r="I62" s="8">
        <v>120.12629037141531</v>
      </c>
      <c r="J62" s="8">
        <v>136.30719512291878</v>
      </c>
      <c r="K62" s="8">
        <v>141.80007445807709</v>
      </c>
      <c r="L62" s="8">
        <v>145.00326071063125</v>
      </c>
      <c r="M62" s="8">
        <v>148.58293711651572</v>
      </c>
      <c r="N62" s="8">
        <v>151.84830929563367</v>
      </c>
      <c r="O62" s="8">
        <v>156.79362615746044</v>
      </c>
      <c r="P62" s="8">
        <v>160.99608771051041</v>
      </c>
      <c r="Q62" s="8">
        <v>177.62310098219521</v>
      </c>
      <c r="R62" s="8">
        <v>189.8648802720586</v>
      </c>
      <c r="S62" s="8">
        <v>196.48707159432485</v>
      </c>
      <c r="T62" s="8">
        <v>201.54412756209373</v>
      </c>
      <c r="U62" s="8">
        <v>213.07378870842868</v>
      </c>
      <c r="V62" s="8">
        <v>218.03584678442954</v>
      </c>
      <c r="W62" s="8">
        <v>226.03210078330434</v>
      </c>
      <c r="X62" s="8">
        <v>229.40350771830333</v>
      </c>
      <c r="Y62" s="8">
        <v>228.24358054428396</v>
      </c>
      <c r="Z62" s="8">
        <v>232.3752429573866</v>
      </c>
      <c r="AA62" s="8">
        <v>231.51849125112972</v>
      </c>
      <c r="AB62" s="8">
        <v>208.84610745362497</v>
      </c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</row>
    <row r="63" spans="1:63" x14ac:dyDescent="0.2">
      <c r="A63" s="7" t="str">
        <f t="shared" si="1"/>
        <v>mwg_mw_Ja_3</v>
      </c>
      <c r="B63" s="5" t="s">
        <v>3824</v>
      </c>
      <c r="C63" s="5" t="s">
        <v>188</v>
      </c>
      <c r="D63" s="5">
        <v>3</v>
      </c>
      <c r="E63" s="8">
        <v>100</v>
      </c>
      <c r="F63" s="8">
        <v>107.6939191528314</v>
      </c>
      <c r="G63" s="8">
        <v>108.38188909192148</v>
      </c>
      <c r="H63" s="8">
        <v>111.56912068069565</v>
      </c>
      <c r="I63" s="8">
        <v>118.08174891090317</v>
      </c>
      <c r="J63" s="8">
        <v>132.91103001068191</v>
      </c>
      <c r="K63" s="8">
        <v>136.82690232713699</v>
      </c>
      <c r="L63" s="8">
        <v>139.17678682121149</v>
      </c>
      <c r="M63" s="8">
        <v>141.73343577995647</v>
      </c>
      <c r="N63" s="8">
        <v>144.62342503702854</v>
      </c>
      <c r="O63" s="8">
        <v>148.20305214623943</v>
      </c>
      <c r="P63" s="8">
        <v>152.27559550020032</v>
      </c>
      <c r="Q63" s="8">
        <v>170.84784752969202</v>
      </c>
      <c r="R63" s="8">
        <v>181.10072322248374</v>
      </c>
      <c r="S63" s="8">
        <v>185.77371852038141</v>
      </c>
      <c r="T63" s="8">
        <v>192.69489134064548</v>
      </c>
      <c r="U63" s="8">
        <v>202.09721420987159</v>
      </c>
      <c r="V63" s="8">
        <v>206.38056485235577</v>
      </c>
      <c r="W63" s="8">
        <v>215.52786707055333</v>
      </c>
      <c r="X63" s="8">
        <v>217.77868467455633</v>
      </c>
      <c r="Y63" s="8">
        <v>217.60324666715283</v>
      </c>
      <c r="Z63" s="8">
        <v>220.4998704233609</v>
      </c>
      <c r="AA63" s="8">
        <v>224.02423365913285</v>
      </c>
      <c r="AB63" s="8">
        <v>201.83573586390179</v>
      </c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</row>
    <row r="64" spans="1:63" x14ac:dyDescent="0.2">
      <c r="A64" s="7" t="str">
        <f t="shared" si="1"/>
        <v>mwg_mw_Ja_4</v>
      </c>
      <c r="B64" s="5" t="s">
        <v>3824</v>
      </c>
      <c r="C64" s="5" t="s">
        <v>188</v>
      </c>
      <c r="D64" s="5">
        <v>4</v>
      </c>
      <c r="E64" s="8">
        <v>100</v>
      </c>
      <c r="F64" s="8">
        <v>108.18087060701085</v>
      </c>
      <c r="G64" s="8">
        <v>109.04116695565837</v>
      </c>
      <c r="H64" s="8">
        <v>112.45995201481389</v>
      </c>
      <c r="I64" s="8">
        <v>118.66451240417774</v>
      </c>
      <c r="J64" s="8">
        <v>133.27949223607123</v>
      </c>
      <c r="K64" s="8">
        <v>136.27974128133835</v>
      </c>
      <c r="L64" s="8">
        <v>138.35600679464861</v>
      </c>
      <c r="M64" s="8">
        <v>140.96119741278667</v>
      </c>
      <c r="N64" s="8">
        <v>143.77900012427881</v>
      </c>
      <c r="O64" s="8">
        <v>148.23802086525751</v>
      </c>
      <c r="P64" s="8">
        <v>152.22786405790774</v>
      </c>
      <c r="Q64" s="8">
        <v>168.66596654640941</v>
      </c>
      <c r="R64" s="8">
        <v>179.92775439876249</v>
      </c>
      <c r="S64" s="8">
        <v>182.82104569668087</v>
      </c>
      <c r="T64" s="8">
        <v>193.9167317067905</v>
      </c>
      <c r="U64" s="8">
        <v>206.55717126587149</v>
      </c>
      <c r="V64" s="8">
        <v>211.11996053502057</v>
      </c>
      <c r="W64" s="8">
        <v>227.83867564678363</v>
      </c>
      <c r="X64" s="8">
        <v>240.14201998192206</v>
      </c>
      <c r="Y64" s="8">
        <v>243.65632230675561</v>
      </c>
      <c r="Z64" s="8">
        <v>249.01206627070761</v>
      </c>
      <c r="AA64" s="8">
        <v>251.9072499845484</v>
      </c>
      <c r="AB64" s="8">
        <v>228.45173191098004</v>
      </c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</row>
    <row r="65" spans="1:63" x14ac:dyDescent="0.2">
      <c r="A65" s="7" t="str">
        <f t="shared" si="1"/>
        <v>mwg_mw_Ja_5</v>
      </c>
      <c r="B65" s="5" t="s">
        <v>3824</v>
      </c>
      <c r="C65" s="5" t="s">
        <v>188</v>
      </c>
      <c r="D65" s="5">
        <v>5</v>
      </c>
      <c r="E65" s="8">
        <v>100</v>
      </c>
      <c r="F65" s="8">
        <v>107.74872411398948</v>
      </c>
      <c r="G65" s="8">
        <v>109.42392027269234</v>
      </c>
      <c r="H65" s="8">
        <v>112.42829875978015</v>
      </c>
      <c r="I65" s="8">
        <v>119.1146463659299</v>
      </c>
      <c r="J65" s="8">
        <v>133.49878023338323</v>
      </c>
      <c r="K65" s="8">
        <v>137.19186771815001</v>
      </c>
      <c r="L65" s="8">
        <v>139.87421247822712</v>
      </c>
      <c r="M65" s="8">
        <v>142.76276003534841</v>
      </c>
      <c r="N65" s="8">
        <v>145.36557488878557</v>
      </c>
      <c r="O65" s="8">
        <v>149.87741851616772</v>
      </c>
      <c r="P65" s="8">
        <v>153.4784067976104</v>
      </c>
      <c r="Q65" s="8">
        <v>171.15091291138489</v>
      </c>
      <c r="R65" s="8">
        <v>183.80743716124107</v>
      </c>
      <c r="S65" s="8">
        <v>186.35954204531285</v>
      </c>
      <c r="T65" s="8">
        <v>197.72332308563281</v>
      </c>
      <c r="U65" s="8">
        <v>212.89862004845008</v>
      </c>
      <c r="V65" s="8">
        <v>220.20429985807368</v>
      </c>
      <c r="W65" s="8">
        <v>237.58853686622757</v>
      </c>
      <c r="X65" s="8">
        <v>253.68795257086867</v>
      </c>
      <c r="Y65" s="8">
        <v>264.70506380256938</v>
      </c>
      <c r="Z65" s="8">
        <v>275.69060729016695</v>
      </c>
      <c r="AA65" s="8">
        <v>287.14942135514974</v>
      </c>
      <c r="AB65" s="8">
        <v>260.62264993746453</v>
      </c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</row>
    <row r="66" spans="1:63" x14ac:dyDescent="0.2">
      <c r="A66" s="7" t="str">
        <f t="shared" si="1"/>
        <v>mwg_mw_Ja_6</v>
      </c>
      <c r="B66" s="5" t="s">
        <v>3824</v>
      </c>
      <c r="C66" s="5" t="s">
        <v>188</v>
      </c>
      <c r="D66" s="5">
        <v>6</v>
      </c>
      <c r="E66" s="8">
        <v>100</v>
      </c>
      <c r="F66" s="8">
        <v>107.8567854875144</v>
      </c>
      <c r="G66" s="8">
        <v>108.41286284964782</v>
      </c>
      <c r="H66" s="8">
        <v>110.8865024656958</v>
      </c>
      <c r="I66" s="8">
        <v>117.74965952169379</v>
      </c>
      <c r="J66" s="8">
        <v>133.00291490074201</v>
      </c>
      <c r="K66" s="8">
        <v>136.95895009302092</v>
      </c>
      <c r="L66" s="8">
        <v>139.58076089587951</v>
      </c>
      <c r="M66" s="8">
        <v>142.23044364921256</v>
      </c>
      <c r="N66" s="8">
        <v>145.40297875770943</v>
      </c>
      <c r="O66" s="8">
        <v>149.45586238354272</v>
      </c>
      <c r="P66" s="8">
        <v>153.04747979465276</v>
      </c>
      <c r="Q66" s="8">
        <v>173.02966350633139</v>
      </c>
      <c r="R66" s="8">
        <v>183.11747541611945</v>
      </c>
      <c r="S66" s="8">
        <v>187.86452496263746</v>
      </c>
      <c r="T66" s="8">
        <v>197.54356143589496</v>
      </c>
      <c r="U66" s="8">
        <v>207.82424403119836</v>
      </c>
      <c r="V66" s="8">
        <v>212.76160138002339</v>
      </c>
      <c r="W66" s="8">
        <v>226.10036519204985</v>
      </c>
      <c r="X66" s="8">
        <v>230.98856294224311</v>
      </c>
      <c r="Y66" s="8">
        <v>232.01996691618086</v>
      </c>
      <c r="Z66" s="8">
        <v>236.4577941337883</v>
      </c>
      <c r="AA66" s="8">
        <v>241.04913419541109</v>
      </c>
      <c r="AB66" s="8">
        <v>216.97106911520154</v>
      </c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</row>
    <row r="67" spans="1:63" x14ac:dyDescent="0.2">
      <c r="A67" s="7" t="str">
        <f t="shared" si="1"/>
        <v>mwg_mw_Ja_7</v>
      </c>
      <c r="B67" s="5" t="s">
        <v>3824</v>
      </c>
      <c r="C67" s="5" t="s">
        <v>188</v>
      </c>
      <c r="D67" s="5">
        <v>7</v>
      </c>
      <c r="E67" s="8">
        <v>100</v>
      </c>
      <c r="F67" s="8">
        <v>108.39308641359536</v>
      </c>
      <c r="G67" s="8">
        <v>110.69819558506853</v>
      </c>
      <c r="H67" s="8">
        <v>114.60750566198794</v>
      </c>
      <c r="I67" s="8">
        <v>122.47880077505337</v>
      </c>
      <c r="J67" s="8">
        <v>138.09260840321141</v>
      </c>
      <c r="K67" s="8">
        <v>142.86742197242575</v>
      </c>
      <c r="L67" s="8">
        <v>145.41842899540626</v>
      </c>
      <c r="M67" s="8">
        <v>148.48771273940235</v>
      </c>
      <c r="N67" s="8">
        <v>152.86291538022573</v>
      </c>
      <c r="O67" s="8">
        <v>157.95505754645055</v>
      </c>
      <c r="P67" s="8">
        <v>162.74703315292771</v>
      </c>
      <c r="Q67" s="8">
        <v>181.83461568231465</v>
      </c>
      <c r="R67" s="8">
        <v>189.29637308142233</v>
      </c>
      <c r="S67" s="8">
        <v>193.1789445920605</v>
      </c>
      <c r="T67" s="8">
        <v>202.24952606661972</v>
      </c>
      <c r="U67" s="8">
        <v>212.14155667096529</v>
      </c>
      <c r="V67" s="8">
        <v>218.77389243423261</v>
      </c>
      <c r="W67" s="8">
        <v>220.11548508089774</v>
      </c>
      <c r="X67" s="8">
        <v>212.50681011605585</v>
      </c>
      <c r="Y67" s="8">
        <v>208.95213317715519</v>
      </c>
      <c r="Z67" s="8">
        <v>208.38451427198243</v>
      </c>
      <c r="AA67" s="8">
        <v>206.50855591174033</v>
      </c>
      <c r="AB67" s="8">
        <v>187.25678502652121</v>
      </c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</row>
    <row r="68" spans="1:63" x14ac:dyDescent="0.2">
      <c r="A68" s="7" t="str">
        <f t="shared" si="1"/>
        <v>mwg_mw_Ja_8</v>
      </c>
      <c r="B68" s="5" t="s">
        <v>3824</v>
      </c>
      <c r="C68" s="5" t="s">
        <v>188</v>
      </c>
      <c r="D68" s="5">
        <v>8</v>
      </c>
      <c r="E68" s="8">
        <v>100</v>
      </c>
      <c r="F68" s="8">
        <v>106.42031289361198</v>
      </c>
      <c r="G68" s="8">
        <v>107.68019838611585</v>
      </c>
      <c r="H68" s="8">
        <v>112.64063284452197</v>
      </c>
      <c r="I68" s="8">
        <v>120.42317453244429</v>
      </c>
      <c r="J68" s="8">
        <v>135.61546116875542</v>
      </c>
      <c r="K68" s="8">
        <v>139.60936195934661</v>
      </c>
      <c r="L68" s="8">
        <v>142.40578451410656</v>
      </c>
      <c r="M68" s="8">
        <v>144.13137237777408</v>
      </c>
      <c r="N68" s="8">
        <v>145.69496422019998</v>
      </c>
      <c r="O68" s="8">
        <v>148.05977580058413</v>
      </c>
      <c r="P68" s="8">
        <v>150.72381790086069</v>
      </c>
      <c r="Q68" s="8">
        <v>167.63687754922171</v>
      </c>
      <c r="R68" s="8">
        <v>178.5403676978639</v>
      </c>
      <c r="S68" s="8">
        <v>189.7435680989125</v>
      </c>
      <c r="T68" s="8">
        <v>197.56721146897581</v>
      </c>
      <c r="U68" s="8">
        <v>201.70116169300167</v>
      </c>
      <c r="V68" s="8">
        <v>207.80571264922651</v>
      </c>
      <c r="W68" s="8">
        <v>216.64263070081066</v>
      </c>
      <c r="X68" s="8">
        <v>217.03044195027582</v>
      </c>
      <c r="Y68" s="8">
        <v>214.10206893249767</v>
      </c>
      <c r="Z68" s="8">
        <v>213.47594909295279</v>
      </c>
      <c r="AA68" s="8">
        <v>212.31025504860219</v>
      </c>
      <c r="AB68" s="8">
        <v>190.3518789066822</v>
      </c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</row>
    <row r="69" spans="1:63" x14ac:dyDescent="0.2">
      <c r="A69" s="7" t="str">
        <f t="shared" si="1"/>
        <v>bue_nemiet_Ja_1</v>
      </c>
      <c r="B69" s="5" t="s">
        <v>3825</v>
      </c>
      <c r="C69" s="5" t="s">
        <v>188</v>
      </c>
      <c r="D69" s="5">
        <v>1</v>
      </c>
      <c r="E69" s="8">
        <v>100</v>
      </c>
      <c r="F69" s="8">
        <v>109.57244282928865</v>
      </c>
      <c r="G69" s="8">
        <v>112.27163102835436</v>
      </c>
      <c r="H69" s="8">
        <v>113.58293543783293</v>
      </c>
      <c r="I69" s="8">
        <v>121.74372463732522</v>
      </c>
      <c r="J69" s="8">
        <v>123.9516736966944</v>
      </c>
      <c r="K69" s="8">
        <v>116.15492637579557</v>
      </c>
      <c r="L69" s="8">
        <v>121.72059894592593</v>
      </c>
      <c r="M69" s="8">
        <v>127.29916083475877</v>
      </c>
      <c r="N69" s="8">
        <v>129.58836920724141</v>
      </c>
      <c r="O69" s="8">
        <v>128.556377876038</v>
      </c>
      <c r="P69" s="8">
        <v>145.95165742681638</v>
      </c>
      <c r="Q69" s="8">
        <v>155.71048007849927</v>
      </c>
      <c r="R69" s="8">
        <v>154.04750284305732</v>
      </c>
      <c r="S69" s="8">
        <v>148.85884491831379</v>
      </c>
      <c r="T69" s="8">
        <v>139.60752186916275</v>
      </c>
      <c r="U69" s="8">
        <v>141.0618080325483</v>
      </c>
      <c r="V69" s="8">
        <v>123.87805692817255</v>
      </c>
      <c r="W69" s="8">
        <v>112.08190591992096</v>
      </c>
      <c r="X69" s="8">
        <v>127.32825150502254</v>
      </c>
      <c r="Y69" s="8">
        <v>120.68963751932651</v>
      </c>
      <c r="Z69" s="8">
        <v>116.90111793352531</v>
      </c>
      <c r="AA69" s="8">
        <v>126.18140235604918</v>
      </c>
      <c r="AB69" s="8">
        <v>126.28432746916663</v>
      </c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</row>
    <row r="70" spans="1:63" x14ac:dyDescent="0.2">
      <c r="A70" s="7" t="str">
        <f t="shared" si="1"/>
        <v>bue_nemiet_Ja_3</v>
      </c>
      <c r="B70" s="5" t="s">
        <v>3825</v>
      </c>
      <c r="C70" s="5" t="s">
        <v>188</v>
      </c>
      <c r="D70" s="5">
        <v>3</v>
      </c>
      <c r="E70" s="8">
        <v>100</v>
      </c>
      <c r="F70" s="8">
        <v>104.76512914821943</v>
      </c>
      <c r="G70" s="8">
        <v>107.07263240457382</v>
      </c>
      <c r="H70" s="8">
        <v>104.64797398663055</v>
      </c>
      <c r="I70" s="8">
        <v>104.38827492501154</v>
      </c>
      <c r="J70" s="8">
        <v>104.18343892660691</v>
      </c>
      <c r="K70" s="8">
        <v>106.01291110405793</v>
      </c>
      <c r="L70" s="8">
        <v>106.02561214254871</v>
      </c>
      <c r="M70" s="8">
        <v>104.69751286517483</v>
      </c>
      <c r="N70" s="8">
        <v>108.57137827727759</v>
      </c>
      <c r="O70" s="8">
        <v>109.59113071591628</v>
      </c>
      <c r="P70" s="8">
        <v>106.08940154020739</v>
      </c>
      <c r="Q70" s="8">
        <v>112.06775693489304</v>
      </c>
      <c r="R70" s="8">
        <v>119.01200618013618</v>
      </c>
      <c r="S70" s="8">
        <v>119.39139357138468</v>
      </c>
      <c r="T70" s="8">
        <v>121.93158722669703</v>
      </c>
      <c r="U70" s="8">
        <v>117.51752669221975</v>
      </c>
      <c r="V70" s="8">
        <v>99.163070435859311</v>
      </c>
      <c r="W70" s="8">
        <v>90.77346185400495</v>
      </c>
      <c r="X70" s="8">
        <v>106.95100391527306</v>
      </c>
      <c r="Y70" s="8">
        <v>107.09498011100878</v>
      </c>
      <c r="Z70" s="8">
        <v>103.58287860826543</v>
      </c>
      <c r="AA70" s="8">
        <v>105.88365105775431</v>
      </c>
      <c r="AB70" s="8">
        <v>102.08422340611692</v>
      </c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</row>
    <row r="71" spans="1:63" x14ac:dyDescent="0.2">
      <c r="A71" s="7" t="str">
        <f t="shared" si="1"/>
        <v>bue_nemiet_Ja_4</v>
      </c>
      <c r="B71" s="5" t="s">
        <v>3825</v>
      </c>
      <c r="C71" s="5" t="s">
        <v>188</v>
      </c>
      <c r="D71" s="5">
        <v>4</v>
      </c>
      <c r="E71" s="8">
        <v>100</v>
      </c>
      <c r="F71" s="8">
        <v>104.25136470537105</v>
      </c>
      <c r="G71" s="8">
        <v>111.96573235630038</v>
      </c>
      <c r="H71" s="8">
        <v>113.15438884287488</v>
      </c>
      <c r="I71" s="8">
        <v>107.92010246627856</v>
      </c>
      <c r="J71" s="8">
        <v>102.89810939833718</v>
      </c>
      <c r="K71" s="8">
        <v>104.32297308664147</v>
      </c>
      <c r="L71" s="8">
        <v>109.61008301005302</v>
      </c>
      <c r="M71" s="8">
        <v>108.74997901249699</v>
      </c>
      <c r="N71" s="8">
        <v>113.16954063093796</v>
      </c>
      <c r="O71" s="8">
        <v>116.70545108814336</v>
      </c>
      <c r="P71" s="8">
        <v>110.2105944677517</v>
      </c>
      <c r="Q71" s="8">
        <v>125.63968179298367</v>
      </c>
      <c r="R71" s="8">
        <v>126.4244977441285</v>
      </c>
      <c r="S71" s="8">
        <v>131.76036633302618</v>
      </c>
      <c r="T71" s="8">
        <v>133.02173085320916</v>
      </c>
      <c r="U71" s="8">
        <v>127.86782900400225</v>
      </c>
      <c r="V71" s="8">
        <v>106.81743393474676</v>
      </c>
      <c r="W71" s="8">
        <v>99.727089632772064</v>
      </c>
      <c r="X71" s="8">
        <v>114.10173050011198</v>
      </c>
      <c r="Y71" s="8">
        <v>116.26460174538767</v>
      </c>
      <c r="Z71" s="8">
        <v>113.71767586494231</v>
      </c>
      <c r="AA71" s="8">
        <v>107.62851666577171</v>
      </c>
      <c r="AB71" s="8">
        <v>104.68564479049527</v>
      </c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</row>
    <row r="72" spans="1:63" x14ac:dyDescent="0.2">
      <c r="A72" s="7" t="str">
        <f t="shared" si="1"/>
        <v>bue_nemiet_Ja_5</v>
      </c>
      <c r="B72" s="5" t="s">
        <v>3825</v>
      </c>
      <c r="C72" s="5" t="s">
        <v>188</v>
      </c>
      <c r="D72" s="5">
        <v>5</v>
      </c>
      <c r="E72" s="8">
        <v>100</v>
      </c>
      <c r="F72" s="8">
        <v>107.63592458611828</v>
      </c>
      <c r="G72" s="8">
        <v>108.86252483179362</v>
      </c>
      <c r="H72" s="8">
        <v>103.53114620798269</v>
      </c>
      <c r="I72" s="8">
        <v>98.723262419153031</v>
      </c>
      <c r="J72" s="8">
        <v>103.0764409809821</v>
      </c>
      <c r="K72" s="8">
        <v>102.70690611727838</v>
      </c>
      <c r="L72" s="8">
        <v>106.45877321539452</v>
      </c>
      <c r="M72" s="8">
        <v>102.24737256750305</v>
      </c>
      <c r="N72" s="8">
        <v>106.58316216974457</v>
      </c>
      <c r="O72" s="8">
        <v>106.03621843036797</v>
      </c>
      <c r="P72" s="8">
        <v>101.67298905560696</v>
      </c>
      <c r="Q72" s="8">
        <v>113.9957984015841</v>
      </c>
      <c r="R72" s="8">
        <v>117.20547054054072</v>
      </c>
      <c r="S72" s="8">
        <v>119.67568469886216</v>
      </c>
      <c r="T72" s="8">
        <v>115.42246632880651</v>
      </c>
      <c r="U72" s="8">
        <v>112.90411540360768</v>
      </c>
      <c r="V72" s="8">
        <v>96.525752920971541</v>
      </c>
      <c r="W72" s="8">
        <v>89.142484728160611</v>
      </c>
      <c r="X72" s="8">
        <v>101.23864482823535</v>
      </c>
      <c r="Y72" s="8">
        <v>99.629227155612696</v>
      </c>
      <c r="Z72" s="8">
        <v>101.86646428097075</v>
      </c>
      <c r="AA72" s="8">
        <v>105.84497535076731</v>
      </c>
      <c r="AB72" s="8">
        <v>103.60038312880093</v>
      </c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</row>
    <row r="73" spans="1:63" x14ac:dyDescent="0.2">
      <c r="A73" s="7" t="str">
        <f t="shared" si="1"/>
        <v>bue_nemiet_Ja_6</v>
      </c>
      <c r="B73" s="5" t="s">
        <v>3825</v>
      </c>
      <c r="C73" s="5" t="s">
        <v>188</v>
      </c>
      <c r="D73" s="5">
        <v>6</v>
      </c>
      <c r="E73" s="8">
        <v>100</v>
      </c>
      <c r="F73" s="8">
        <v>106.00609823691605</v>
      </c>
      <c r="G73" s="8">
        <v>107.96509024583946</v>
      </c>
      <c r="H73" s="8">
        <v>107.4418704017958</v>
      </c>
      <c r="I73" s="8">
        <v>107.29914157747831</v>
      </c>
      <c r="J73" s="8">
        <v>100.71200467356776</v>
      </c>
      <c r="K73" s="8">
        <v>101.62619070528676</v>
      </c>
      <c r="L73" s="8">
        <v>102.85577114067178</v>
      </c>
      <c r="M73" s="8">
        <v>105.20276912749908</v>
      </c>
      <c r="N73" s="8">
        <v>108.95341880378444</v>
      </c>
      <c r="O73" s="8">
        <v>108.56242566155676</v>
      </c>
      <c r="P73" s="8">
        <v>105.28464598135415</v>
      </c>
      <c r="Q73" s="8">
        <v>117.80961264469501</v>
      </c>
      <c r="R73" s="8">
        <v>122.02979175258433</v>
      </c>
      <c r="S73" s="8">
        <v>116.76172368309339</v>
      </c>
      <c r="T73" s="8">
        <v>120.62778976178528</v>
      </c>
      <c r="U73" s="8">
        <v>113.69324422569309</v>
      </c>
      <c r="V73" s="8">
        <v>100.05087157333101</v>
      </c>
      <c r="W73" s="8">
        <v>95.302512205823248</v>
      </c>
      <c r="X73" s="8">
        <v>105.9885512483602</v>
      </c>
      <c r="Y73" s="8">
        <v>100.71797475200405</v>
      </c>
      <c r="Z73" s="8">
        <v>105.79013354890159</v>
      </c>
      <c r="AA73" s="8">
        <v>104.6354692615797</v>
      </c>
      <c r="AB73" s="8">
        <v>97.569677456651576</v>
      </c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</row>
    <row r="74" spans="1:63" x14ac:dyDescent="0.2">
      <c r="A74" s="7" t="str">
        <f t="shared" si="1"/>
        <v>bue_nemiet_Ja_8</v>
      </c>
      <c r="B74" s="5" t="s">
        <v>3825</v>
      </c>
      <c r="C74" s="5" t="s">
        <v>188</v>
      </c>
      <c r="D74" s="5">
        <v>8</v>
      </c>
      <c r="E74" s="8">
        <v>100</v>
      </c>
      <c r="F74" s="8">
        <v>105.92314693547371</v>
      </c>
      <c r="G74" s="8">
        <v>107.79932149635552</v>
      </c>
      <c r="H74" s="8">
        <v>107.21577279388261</v>
      </c>
      <c r="I74" s="8">
        <v>106.97007761471053</v>
      </c>
      <c r="J74" s="8">
        <v>106.73499339853088</v>
      </c>
      <c r="K74" s="8">
        <v>108.18291494957073</v>
      </c>
      <c r="L74" s="8">
        <v>106.98479351372487</v>
      </c>
      <c r="M74" s="8">
        <v>107.13384109441205</v>
      </c>
      <c r="N74" s="8">
        <v>109.19248306145151</v>
      </c>
      <c r="O74" s="8">
        <v>108.44013756469391</v>
      </c>
      <c r="P74" s="8">
        <v>112.76387668399614</v>
      </c>
      <c r="Q74" s="8">
        <v>141.29751160570248</v>
      </c>
      <c r="R74" s="8">
        <v>156.10554138411212</v>
      </c>
      <c r="S74" s="8">
        <v>152.48795301599552</v>
      </c>
      <c r="T74" s="8">
        <v>146.84257471161618</v>
      </c>
      <c r="U74" s="8">
        <v>142.56862835824242</v>
      </c>
      <c r="V74" s="8">
        <v>110.88067049619468</v>
      </c>
      <c r="W74" s="8">
        <v>95.01026003789525</v>
      </c>
      <c r="X74" s="8">
        <v>103.61646504298821</v>
      </c>
      <c r="Y74" s="8">
        <v>112.52864705742995</v>
      </c>
      <c r="Z74" s="8">
        <v>119.4232917484142</v>
      </c>
      <c r="AA74" s="8">
        <v>126.49758269730353</v>
      </c>
      <c r="AB74" s="8">
        <v>118.0869213126515</v>
      </c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</row>
    <row r="75" spans="1:63" x14ac:dyDescent="0.2">
      <c r="A75" s="7" t="str">
        <f t="shared" si="1"/>
        <v>bue_mw_Ja_1</v>
      </c>
      <c r="B75" s="5" t="s">
        <v>3826</v>
      </c>
      <c r="C75" s="5" t="s">
        <v>188</v>
      </c>
      <c r="D75" s="5">
        <v>1</v>
      </c>
      <c r="E75" s="8">
        <v>100</v>
      </c>
      <c r="F75" s="8">
        <v>115.70480651196536</v>
      </c>
      <c r="G75" s="8">
        <v>116.47870194796313</v>
      </c>
      <c r="H75" s="8">
        <v>119.51035442625437</v>
      </c>
      <c r="I75" s="8">
        <v>135.41031728532809</v>
      </c>
      <c r="J75" s="8">
        <v>155.8570989771643</v>
      </c>
      <c r="K75" s="8">
        <v>147.75910457111129</v>
      </c>
      <c r="L75" s="8">
        <v>155.16318564312627</v>
      </c>
      <c r="M75" s="8">
        <v>162.48217898091781</v>
      </c>
      <c r="N75" s="8">
        <v>162.26054657802166</v>
      </c>
      <c r="O75" s="8">
        <v>163.45188090176416</v>
      </c>
      <c r="P75" s="8">
        <v>188.9836349427444</v>
      </c>
      <c r="Q75" s="8">
        <v>209.71640839460696</v>
      </c>
      <c r="R75" s="8">
        <v>205.22546247364423</v>
      </c>
      <c r="S75" s="8">
        <v>200.44468823011715</v>
      </c>
      <c r="T75" s="8">
        <v>189.1062995369445</v>
      </c>
      <c r="U75" s="8">
        <v>205.15940745341834</v>
      </c>
      <c r="V75" s="8">
        <v>176.7123369960145</v>
      </c>
      <c r="W75" s="8">
        <v>148.2014950983351</v>
      </c>
      <c r="X75" s="8">
        <v>171.3159275759977</v>
      </c>
      <c r="Y75" s="8">
        <v>159.87247383005774</v>
      </c>
      <c r="Z75" s="8">
        <v>157.34778313454433</v>
      </c>
      <c r="AA75" s="8">
        <v>178.08824204579599</v>
      </c>
      <c r="AB75" s="8">
        <v>167.97969628777091</v>
      </c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</row>
    <row r="76" spans="1:63" x14ac:dyDescent="0.2">
      <c r="A76" s="7" t="str">
        <f t="shared" si="1"/>
        <v>bue_mw_Ja_3</v>
      </c>
      <c r="B76" s="5" t="s">
        <v>3826</v>
      </c>
      <c r="C76" s="5" t="s">
        <v>188</v>
      </c>
      <c r="D76" s="5">
        <v>3</v>
      </c>
      <c r="E76" s="8">
        <v>100</v>
      </c>
      <c r="F76" s="8">
        <v>110.17260113621286</v>
      </c>
      <c r="G76" s="8">
        <v>110.76952776462252</v>
      </c>
      <c r="H76" s="8">
        <v>109.73086701374257</v>
      </c>
      <c r="I76" s="8">
        <v>114.9817691467442</v>
      </c>
      <c r="J76" s="8">
        <v>128.26265542022958</v>
      </c>
      <c r="K76" s="8">
        <v>132.49057723882819</v>
      </c>
      <c r="L76" s="8">
        <v>132.47758234734272</v>
      </c>
      <c r="M76" s="8">
        <v>130.86087664104952</v>
      </c>
      <c r="N76" s="8">
        <v>133.50522199392586</v>
      </c>
      <c r="O76" s="8">
        <v>136.71485888245829</v>
      </c>
      <c r="P76" s="8">
        <v>133.33592795491126</v>
      </c>
      <c r="Q76" s="8">
        <v>146.21332023097</v>
      </c>
      <c r="R76" s="8">
        <v>158.15901648749841</v>
      </c>
      <c r="S76" s="8">
        <v>157.19657018477122</v>
      </c>
      <c r="T76" s="8">
        <v>163.46214624898803</v>
      </c>
      <c r="U76" s="8">
        <v>170.50558125669545</v>
      </c>
      <c r="V76" s="8">
        <v>139.65696079093465</v>
      </c>
      <c r="W76" s="8">
        <v>121.75143207726884</v>
      </c>
      <c r="X76" s="8">
        <v>144.12477007590422</v>
      </c>
      <c r="Y76" s="8">
        <v>139.38022547347867</v>
      </c>
      <c r="Z76" s="8">
        <v>134.19713074312585</v>
      </c>
      <c r="AA76" s="8">
        <v>142.93489735718538</v>
      </c>
      <c r="AB76" s="8">
        <v>127.88446981812731</v>
      </c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</row>
    <row r="77" spans="1:63" x14ac:dyDescent="0.2">
      <c r="A77" s="7" t="str">
        <f t="shared" si="1"/>
        <v>bue_mw_Ja_4</v>
      </c>
      <c r="B77" s="5" t="s">
        <v>3826</v>
      </c>
      <c r="C77" s="5" t="s">
        <v>188</v>
      </c>
      <c r="D77" s="5">
        <v>4</v>
      </c>
      <c r="E77" s="8">
        <v>100</v>
      </c>
      <c r="F77" s="8">
        <v>110.10891711568478</v>
      </c>
      <c r="G77" s="8">
        <v>116.15852298693726</v>
      </c>
      <c r="H77" s="8">
        <v>119.05583257460511</v>
      </c>
      <c r="I77" s="8">
        <v>119.73573987881522</v>
      </c>
      <c r="J77" s="8">
        <v>128.84808113022345</v>
      </c>
      <c r="K77" s="8">
        <v>132.55216662303354</v>
      </c>
      <c r="L77" s="8">
        <v>139.29393693520768</v>
      </c>
      <c r="M77" s="8">
        <v>138.21875873925651</v>
      </c>
      <c r="N77" s="8">
        <v>141.29474710913138</v>
      </c>
      <c r="O77" s="8">
        <v>148.21122994828596</v>
      </c>
      <c r="P77" s="8">
        <v>140.97678534723269</v>
      </c>
      <c r="Q77" s="8">
        <v>168.07072619324376</v>
      </c>
      <c r="R77" s="8">
        <v>168.2661984252255</v>
      </c>
      <c r="S77" s="8">
        <v>172.7973126027502</v>
      </c>
      <c r="T77" s="8">
        <v>170.40469730204188</v>
      </c>
      <c r="U77" s="8">
        <v>189.47128226621993</v>
      </c>
      <c r="V77" s="8">
        <v>155.36791750475035</v>
      </c>
      <c r="W77" s="8">
        <v>136.14738841613831</v>
      </c>
      <c r="X77" s="8">
        <v>160.56378449052897</v>
      </c>
      <c r="Y77" s="8">
        <v>157.83577193684252</v>
      </c>
      <c r="Z77" s="8">
        <v>155.8305609734083</v>
      </c>
      <c r="AA77" s="8">
        <v>156.98562200426812</v>
      </c>
      <c r="AB77" s="8">
        <v>144.8958747036111</v>
      </c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</row>
    <row r="78" spans="1:63" x14ac:dyDescent="0.2">
      <c r="A78" s="7" t="str">
        <f t="shared" si="1"/>
        <v>bue_mw_Ja_5</v>
      </c>
      <c r="B78" s="5" t="s">
        <v>3826</v>
      </c>
      <c r="C78" s="5" t="s">
        <v>188</v>
      </c>
      <c r="D78" s="5">
        <v>5</v>
      </c>
      <c r="E78" s="8">
        <v>100</v>
      </c>
      <c r="F78" s="8">
        <v>113.72718472700527</v>
      </c>
      <c r="G78" s="8">
        <v>113.00232293570474</v>
      </c>
      <c r="H78" s="8">
        <v>108.99501369124209</v>
      </c>
      <c r="I78" s="8">
        <v>109.32236147461512</v>
      </c>
      <c r="J78" s="8">
        <v>129.38404056664439</v>
      </c>
      <c r="K78" s="8">
        <v>130.91087714916603</v>
      </c>
      <c r="L78" s="8">
        <v>135.87719162899617</v>
      </c>
      <c r="M78" s="8">
        <v>129.68360364129006</v>
      </c>
      <c r="N78" s="8">
        <v>132.88548443555638</v>
      </c>
      <c r="O78" s="8">
        <v>134.26886963104064</v>
      </c>
      <c r="P78" s="8">
        <v>130.06088947836119</v>
      </c>
      <c r="Q78" s="8">
        <v>150.48477938554666</v>
      </c>
      <c r="R78" s="8">
        <v>151.98539232410465</v>
      </c>
      <c r="S78" s="8">
        <v>153.47202731991337</v>
      </c>
      <c r="T78" s="8">
        <v>152.12410142061907</v>
      </c>
      <c r="U78" s="8">
        <v>159.65039408125887</v>
      </c>
      <c r="V78" s="8">
        <v>134.18668331574466</v>
      </c>
      <c r="W78" s="8">
        <v>117.90886757965878</v>
      </c>
      <c r="X78" s="8">
        <v>135.74835817619947</v>
      </c>
      <c r="Y78" s="8">
        <v>133.42104729202839</v>
      </c>
      <c r="Z78" s="8">
        <v>143.82138676280582</v>
      </c>
      <c r="AA78" s="8">
        <v>157.49364838096415</v>
      </c>
      <c r="AB78" s="8">
        <v>145.97514947816171</v>
      </c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</row>
    <row r="79" spans="1:63" x14ac:dyDescent="0.2">
      <c r="A79" s="7" t="str">
        <f t="shared" si="1"/>
        <v>bue_mw_Ja_6</v>
      </c>
      <c r="B79" s="5" t="s">
        <v>3826</v>
      </c>
      <c r="C79" s="5" t="s">
        <v>188</v>
      </c>
      <c r="D79" s="5">
        <v>6</v>
      </c>
      <c r="E79" s="8">
        <v>100</v>
      </c>
      <c r="F79" s="8">
        <v>111.41618539145122</v>
      </c>
      <c r="G79" s="8">
        <v>111.65733995489029</v>
      </c>
      <c r="H79" s="8">
        <v>112.54328753625695</v>
      </c>
      <c r="I79" s="8">
        <v>117.96768483167681</v>
      </c>
      <c r="J79" s="8">
        <v>123.30495138110462</v>
      </c>
      <c r="K79" s="8">
        <v>126.24871968260085</v>
      </c>
      <c r="L79" s="8">
        <v>127.83345560227795</v>
      </c>
      <c r="M79" s="8">
        <v>130.85221614836038</v>
      </c>
      <c r="N79" s="8">
        <v>133.83362628524125</v>
      </c>
      <c r="O79" s="8">
        <v>135.43543025738677</v>
      </c>
      <c r="P79" s="8">
        <v>132.56343255993067</v>
      </c>
      <c r="Q79" s="8">
        <v>154.60848786219833</v>
      </c>
      <c r="R79" s="8">
        <v>161.93942150006438</v>
      </c>
      <c r="S79" s="8">
        <v>148.12960651020435</v>
      </c>
      <c r="T79" s="8">
        <v>151.51727911007714</v>
      </c>
      <c r="U79" s="8">
        <v>152.05497931205275</v>
      </c>
      <c r="V79" s="8">
        <v>129.15343760698104</v>
      </c>
      <c r="W79" s="8">
        <v>123.18785171107261</v>
      </c>
      <c r="X79" s="8">
        <v>139.8942816909796</v>
      </c>
      <c r="Y79" s="8">
        <v>126.87845072746097</v>
      </c>
      <c r="Z79" s="8">
        <v>131.30695702082016</v>
      </c>
      <c r="AA79" s="8">
        <v>136.98575181127632</v>
      </c>
      <c r="AB79" s="8">
        <v>118.44084387567307</v>
      </c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</row>
    <row r="80" spans="1:63" x14ac:dyDescent="0.2">
      <c r="A80" s="7" t="str">
        <f t="shared" si="1"/>
        <v>bue_mw_Ja_8</v>
      </c>
      <c r="B80" s="5" t="s">
        <v>3826</v>
      </c>
      <c r="C80" s="5" t="s">
        <v>188</v>
      </c>
      <c r="D80" s="5">
        <v>8</v>
      </c>
      <c r="E80" s="8">
        <v>100</v>
      </c>
      <c r="F80" s="8">
        <v>111.36370789470764</v>
      </c>
      <c r="G80" s="8">
        <v>111.51044497836861</v>
      </c>
      <c r="H80" s="8">
        <v>112.34234409992649</v>
      </c>
      <c r="I80" s="8">
        <v>117.69999387852546</v>
      </c>
      <c r="J80" s="8">
        <v>131.14204704323848</v>
      </c>
      <c r="K80" s="8">
        <v>134.8307409956027</v>
      </c>
      <c r="L80" s="8">
        <v>133.34351049314219</v>
      </c>
      <c r="M80" s="8">
        <v>133.56254964409203</v>
      </c>
      <c r="N80" s="8">
        <v>134.16394319318948</v>
      </c>
      <c r="O80" s="8">
        <v>135.04479622458109</v>
      </c>
      <c r="P80" s="8">
        <v>141.62054057136476</v>
      </c>
      <c r="Q80" s="8">
        <v>184.92784831214269</v>
      </c>
      <c r="R80" s="8">
        <v>205.73475081192828</v>
      </c>
      <c r="S80" s="8">
        <v>200.44673066011939</v>
      </c>
      <c r="T80" s="8">
        <v>190.90374572051525</v>
      </c>
      <c r="U80" s="8">
        <v>201.20231373301337</v>
      </c>
      <c r="V80" s="8">
        <v>152.52781998244023</v>
      </c>
      <c r="W80" s="8">
        <v>125.60494670881633</v>
      </c>
      <c r="X80" s="8">
        <v>137.17204538427737</v>
      </c>
      <c r="Y80" s="8">
        <v>142.9763235561438</v>
      </c>
      <c r="Z80" s="8">
        <v>150.17881809532255</v>
      </c>
      <c r="AA80" s="8">
        <v>164.07174551330542</v>
      </c>
      <c r="AB80" s="8">
        <v>141.544299279917</v>
      </c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</row>
    <row r="81" spans="1:63" x14ac:dyDescent="0.2">
      <c r="A81" s="7" t="str">
        <f t="shared" si="1"/>
        <v>gem_nemiet_Ja_1</v>
      </c>
      <c r="B81" s="5" t="s">
        <v>3833</v>
      </c>
      <c r="C81" s="5" t="s">
        <v>188</v>
      </c>
      <c r="D81" s="5">
        <v>1</v>
      </c>
      <c r="E81" s="8">
        <v>100</v>
      </c>
      <c r="F81" s="8">
        <v>105.449187987725</v>
      </c>
      <c r="G81" s="8">
        <v>107.92683590828392</v>
      </c>
      <c r="H81" s="8">
        <v>109.54729462634397</v>
      </c>
      <c r="I81" s="8">
        <v>114.28395432329357</v>
      </c>
      <c r="J81" s="8">
        <v>116.82317130514689</v>
      </c>
      <c r="K81" s="8">
        <v>115.28565912352896</v>
      </c>
      <c r="L81" s="8">
        <v>118.84300575310624</v>
      </c>
      <c r="M81" s="8">
        <v>122.51042058530591</v>
      </c>
      <c r="N81" s="8">
        <v>126.61769959063082</v>
      </c>
      <c r="O81" s="8">
        <v>128.0013182767037</v>
      </c>
      <c r="P81" s="8">
        <v>134.78247767161071</v>
      </c>
      <c r="Q81" s="8">
        <v>140.14666021397693</v>
      </c>
      <c r="R81" s="8">
        <v>140.65264770542703</v>
      </c>
      <c r="S81" s="8">
        <v>140.32883752593108</v>
      </c>
      <c r="T81" s="8">
        <v>138.85087183998641</v>
      </c>
      <c r="U81" s="8">
        <v>139.27383349450531</v>
      </c>
      <c r="V81" s="8">
        <v>131.68940423314919</v>
      </c>
      <c r="W81" s="8">
        <v>127.07914869045014</v>
      </c>
      <c r="X81" s="8">
        <v>133.91357546658651</v>
      </c>
      <c r="Y81" s="8">
        <v>131.50015854366464</v>
      </c>
      <c r="Z81" s="8">
        <v>130.24301708596727</v>
      </c>
      <c r="AA81" s="8">
        <v>134.79803012342319</v>
      </c>
      <c r="AB81" s="8">
        <v>134.54359073311591</v>
      </c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</row>
    <row r="82" spans="1:63" x14ac:dyDescent="0.2">
      <c r="A82" s="7" t="str">
        <f t="shared" si="1"/>
        <v>gem_nemiet_Ja_3</v>
      </c>
      <c r="B82" s="5" t="s">
        <v>3833</v>
      </c>
      <c r="C82" s="5" t="s">
        <v>188</v>
      </c>
      <c r="D82" s="5">
        <v>3</v>
      </c>
      <c r="E82" s="8">
        <v>100</v>
      </c>
      <c r="F82" s="8">
        <v>103.59024759316462</v>
      </c>
      <c r="G82" s="8">
        <v>105.85500626150946</v>
      </c>
      <c r="H82" s="8">
        <v>105.99134448234376</v>
      </c>
      <c r="I82" s="8">
        <v>106.64827973709822</v>
      </c>
      <c r="J82" s="8">
        <v>107.70664338934536</v>
      </c>
      <c r="K82" s="8">
        <v>109.50053774349959</v>
      </c>
      <c r="L82" s="8">
        <v>110.63265663823334</v>
      </c>
      <c r="M82" s="8">
        <v>111.29278648213574</v>
      </c>
      <c r="N82" s="8">
        <v>115.22718498387236</v>
      </c>
      <c r="O82" s="8">
        <v>116.41425800635076</v>
      </c>
      <c r="P82" s="8">
        <v>115.6081240084996</v>
      </c>
      <c r="Q82" s="8">
        <v>119.95889982697814</v>
      </c>
      <c r="R82" s="8">
        <v>124.52848924065503</v>
      </c>
      <c r="S82" s="8">
        <v>125.78405723799287</v>
      </c>
      <c r="T82" s="8">
        <v>126.89668586312992</v>
      </c>
      <c r="U82" s="8">
        <v>123.72659491419401</v>
      </c>
      <c r="V82" s="8">
        <v>115.22355819467978</v>
      </c>
      <c r="W82" s="8">
        <v>111.42656965758769</v>
      </c>
      <c r="X82" s="8">
        <v>118.98992756705775</v>
      </c>
      <c r="Y82" s="8">
        <v>119.36288705357144</v>
      </c>
      <c r="Z82" s="8">
        <v>118.49285180113377</v>
      </c>
      <c r="AA82" s="8">
        <v>119.75961174029806</v>
      </c>
      <c r="AB82" s="8">
        <v>118.02669347975963</v>
      </c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</row>
    <row r="83" spans="1:63" x14ac:dyDescent="0.2">
      <c r="A83" s="7" t="str">
        <f t="shared" si="1"/>
        <v>gem_nemiet_Ja_4</v>
      </c>
      <c r="B83" s="5" t="s">
        <v>3833</v>
      </c>
      <c r="C83" s="5" t="s">
        <v>188</v>
      </c>
      <c r="D83" s="5">
        <v>4</v>
      </c>
      <c r="E83" s="8">
        <v>100</v>
      </c>
      <c r="F83" s="8">
        <v>103.60947948748237</v>
      </c>
      <c r="G83" s="8">
        <v>108.12948012207988</v>
      </c>
      <c r="H83" s="8">
        <v>109.82310981889744</v>
      </c>
      <c r="I83" s="8">
        <v>108.32287038109018</v>
      </c>
      <c r="J83" s="8">
        <v>107.20583108251984</v>
      </c>
      <c r="K83" s="8">
        <v>108.36265261650919</v>
      </c>
      <c r="L83" s="8">
        <v>111.5411771958143</v>
      </c>
      <c r="M83" s="8">
        <v>112.4476878197467</v>
      </c>
      <c r="N83" s="8">
        <v>116.57689636574682</v>
      </c>
      <c r="O83" s="8">
        <v>119.22453226359072</v>
      </c>
      <c r="P83" s="8">
        <v>117.19238530162079</v>
      </c>
      <c r="Q83" s="8">
        <v>125.20360846607232</v>
      </c>
      <c r="R83" s="8">
        <v>127.0450466209936</v>
      </c>
      <c r="S83" s="8">
        <v>130.11664590448811</v>
      </c>
      <c r="T83" s="8">
        <v>131.74879059849104</v>
      </c>
      <c r="U83" s="8">
        <v>128.79211212079204</v>
      </c>
      <c r="V83" s="8">
        <v>119.53315896342041</v>
      </c>
      <c r="W83" s="8">
        <v>116.83224188912976</v>
      </c>
      <c r="X83" s="8">
        <v>123.24796006084465</v>
      </c>
      <c r="Y83" s="8">
        <v>124.58098753224215</v>
      </c>
      <c r="Z83" s="8">
        <v>123.87265768538512</v>
      </c>
      <c r="AA83" s="8">
        <v>120.44287244817333</v>
      </c>
      <c r="AB83" s="8">
        <v>119.10593427180626</v>
      </c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</row>
    <row r="84" spans="1:63" x14ac:dyDescent="0.2">
      <c r="A84" s="7" t="str">
        <f t="shared" si="1"/>
        <v>gem_nemiet_Ja_5</v>
      </c>
      <c r="B84" s="5" t="s">
        <v>3833</v>
      </c>
      <c r="C84" s="5" t="s">
        <v>188</v>
      </c>
      <c r="D84" s="5">
        <v>5</v>
      </c>
      <c r="E84" s="8">
        <v>100</v>
      </c>
      <c r="F84" s="8">
        <v>104.72572269310871</v>
      </c>
      <c r="G84" s="8">
        <v>107.17034946157716</v>
      </c>
      <c r="H84" s="8">
        <v>106.02947115462965</v>
      </c>
      <c r="I84" s="8">
        <v>104.82026281111851</v>
      </c>
      <c r="J84" s="8">
        <v>107.36487488400715</v>
      </c>
      <c r="K84" s="8">
        <v>108.11147768648431</v>
      </c>
      <c r="L84" s="8">
        <v>110.95917986608654</v>
      </c>
      <c r="M84" s="8">
        <v>110.56951997905649</v>
      </c>
      <c r="N84" s="8">
        <v>114.583876124269</v>
      </c>
      <c r="O84" s="8">
        <v>115.5025414428958</v>
      </c>
      <c r="P84" s="8">
        <v>114.00806159357151</v>
      </c>
      <c r="Q84" s="8">
        <v>121.13472426659519</v>
      </c>
      <c r="R84" s="8">
        <v>124.21954057105228</v>
      </c>
      <c r="S84" s="8">
        <v>126.04988226535775</v>
      </c>
      <c r="T84" s="8">
        <v>125.16492060775037</v>
      </c>
      <c r="U84" s="8">
        <v>123.27233164522657</v>
      </c>
      <c r="V84" s="8">
        <v>115.56190854917193</v>
      </c>
      <c r="W84" s="8">
        <v>112.46874205595411</v>
      </c>
      <c r="X84" s="8">
        <v>118.33732921280077</v>
      </c>
      <c r="Y84" s="8">
        <v>118.34265662846468</v>
      </c>
      <c r="Z84" s="8">
        <v>119.77081148059169</v>
      </c>
      <c r="AA84" s="8">
        <v>122.16338842454739</v>
      </c>
      <c r="AB84" s="8">
        <v>121.2492270619982</v>
      </c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</row>
    <row r="85" spans="1:63" x14ac:dyDescent="0.2">
      <c r="A85" s="7" t="str">
        <f t="shared" si="1"/>
        <v>gem_nemiet_Ja_6</v>
      </c>
      <c r="B85" s="5" t="s">
        <v>3833</v>
      </c>
      <c r="C85" s="5" t="s">
        <v>188</v>
      </c>
      <c r="D85" s="5">
        <v>6</v>
      </c>
      <c r="E85" s="8">
        <v>100</v>
      </c>
      <c r="F85" s="8">
        <v>104.18544842660673</v>
      </c>
      <c r="G85" s="8">
        <v>106.2282520615243</v>
      </c>
      <c r="H85" s="8">
        <v>106.70458604478819</v>
      </c>
      <c r="I85" s="8">
        <v>107.63007033300268</v>
      </c>
      <c r="J85" s="8">
        <v>106.3693912628399</v>
      </c>
      <c r="K85" s="8">
        <v>107.7957800119264</v>
      </c>
      <c r="L85" s="8">
        <v>109.55763743857534</v>
      </c>
      <c r="M85" s="8">
        <v>111.80718392061918</v>
      </c>
      <c r="N85" s="8">
        <v>115.8305997072048</v>
      </c>
      <c r="O85" s="8">
        <v>116.63641747700571</v>
      </c>
      <c r="P85" s="8">
        <v>115.6743873061297</v>
      </c>
      <c r="Q85" s="8">
        <v>122.98171578584623</v>
      </c>
      <c r="R85" s="8">
        <v>126.25565238618981</v>
      </c>
      <c r="S85" s="8">
        <v>125.09366302563383</v>
      </c>
      <c r="T85" s="8">
        <v>127.39135406348784</v>
      </c>
      <c r="U85" s="8">
        <v>123.41804741101852</v>
      </c>
      <c r="V85" s="8">
        <v>116.71538341969298</v>
      </c>
      <c r="W85" s="8">
        <v>114.71505987396262</v>
      </c>
      <c r="X85" s="8">
        <v>119.25439254993893</v>
      </c>
      <c r="Y85" s="8">
        <v>117.33150354633835</v>
      </c>
      <c r="Z85" s="8">
        <v>120.28058074278728</v>
      </c>
      <c r="AA85" s="8">
        <v>120.12681830756769</v>
      </c>
      <c r="AB85" s="8">
        <v>117.14170772080692</v>
      </c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</row>
    <row r="86" spans="1:63" x14ac:dyDescent="0.2">
      <c r="A86" s="7" t="str">
        <f t="shared" si="1"/>
        <v>gem_nemiet_Ja_8</v>
      </c>
      <c r="B86" s="5" t="s">
        <v>3833</v>
      </c>
      <c r="C86" s="5" t="s">
        <v>188</v>
      </c>
      <c r="D86" s="5">
        <v>8</v>
      </c>
      <c r="E86" s="8">
        <v>100</v>
      </c>
      <c r="F86" s="8">
        <v>103.28479615264688</v>
      </c>
      <c r="G86" s="8">
        <v>105.71832582657829</v>
      </c>
      <c r="H86" s="8">
        <v>107.61411200363604</v>
      </c>
      <c r="I86" s="8">
        <v>108.8991638492152</v>
      </c>
      <c r="J86" s="8">
        <v>109.88511048574</v>
      </c>
      <c r="K86" s="8">
        <v>111.52425678417046</v>
      </c>
      <c r="L86" s="8">
        <v>112.37092224677436</v>
      </c>
      <c r="M86" s="8">
        <v>113.24773101441991</v>
      </c>
      <c r="N86" s="8">
        <v>115.80534807987812</v>
      </c>
      <c r="O86" s="8">
        <v>115.6474374480192</v>
      </c>
      <c r="P86" s="8">
        <v>117.53711453873024</v>
      </c>
      <c r="Q86" s="8">
        <v>130.62382553609029</v>
      </c>
      <c r="R86" s="8">
        <v>138.55741426968225</v>
      </c>
      <c r="S86" s="8">
        <v>140.75681188837501</v>
      </c>
      <c r="T86" s="8">
        <v>139.01786919486392</v>
      </c>
      <c r="U86" s="8">
        <v>133.42425959514208</v>
      </c>
      <c r="V86" s="8">
        <v>120.98300307220595</v>
      </c>
      <c r="W86" s="8">
        <v>113.4005496955813</v>
      </c>
      <c r="X86" s="8">
        <v>115.19788239583313</v>
      </c>
      <c r="Y86" s="8">
        <v>118.72458075560438</v>
      </c>
      <c r="Z86" s="8">
        <v>121.63753028988165</v>
      </c>
      <c r="AA86" s="8">
        <v>124.17041698400314</v>
      </c>
      <c r="AB86" s="8">
        <v>120.88896332636885</v>
      </c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</row>
    <row r="87" spans="1:63" x14ac:dyDescent="0.2">
      <c r="A87" s="7" t="str">
        <f t="shared" si="1"/>
        <v>gem_mw_Ja_1</v>
      </c>
      <c r="B87" s="5" t="s">
        <v>3834</v>
      </c>
      <c r="C87" s="5" t="s">
        <v>188</v>
      </c>
      <c r="D87" s="5">
        <v>1</v>
      </c>
      <c r="E87" s="8">
        <v>100</v>
      </c>
      <c r="F87" s="8">
        <v>110.85449068540902</v>
      </c>
      <c r="G87" s="8">
        <v>111.64022020952164</v>
      </c>
      <c r="H87" s="8">
        <v>114.78395200112766</v>
      </c>
      <c r="I87" s="8">
        <v>125.82309575358776</v>
      </c>
      <c r="J87" s="8">
        <v>143.56737002321728</v>
      </c>
      <c r="K87" s="8">
        <v>143.47420977873682</v>
      </c>
      <c r="L87" s="8">
        <v>148.03766418755802</v>
      </c>
      <c r="M87" s="8">
        <v>152.70646484496478</v>
      </c>
      <c r="N87" s="8">
        <v>155.3540313887479</v>
      </c>
      <c r="O87" s="8">
        <v>159.32811501480862</v>
      </c>
      <c r="P87" s="8">
        <v>170.67226126136956</v>
      </c>
      <c r="Q87" s="8">
        <v>189.94130975856592</v>
      </c>
      <c r="R87" s="8">
        <v>194.19228204000032</v>
      </c>
      <c r="S87" s="8">
        <v>195.56749867343993</v>
      </c>
      <c r="T87" s="8">
        <v>199.16000502764001</v>
      </c>
      <c r="U87" s="8">
        <v>213.86436208897007</v>
      </c>
      <c r="V87" s="8">
        <v>205.10166436381095</v>
      </c>
      <c r="W87" s="8">
        <v>198.32453908622585</v>
      </c>
      <c r="X87" s="8">
        <v>214.32446815553359</v>
      </c>
      <c r="Y87" s="8">
        <v>209.06167757058859</v>
      </c>
      <c r="Z87" s="8">
        <v>209.8914014086667</v>
      </c>
      <c r="AA87" s="8">
        <v>224.20080081878743</v>
      </c>
      <c r="AB87" s="8">
        <v>205.78130625209172</v>
      </c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</row>
    <row r="88" spans="1:63" x14ac:dyDescent="0.2">
      <c r="A88" s="7" t="str">
        <f t="shared" si="1"/>
        <v>gem_mw_Ja_3</v>
      </c>
      <c r="B88" s="5" t="s">
        <v>3834</v>
      </c>
      <c r="C88" s="5" t="s">
        <v>188</v>
      </c>
      <c r="D88" s="5">
        <v>3</v>
      </c>
      <c r="E88" s="8">
        <v>100</v>
      </c>
      <c r="F88" s="8">
        <v>108.68539194618398</v>
      </c>
      <c r="G88" s="8">
        <v>109.33752165321964</v>
      </c>
      <c r="H88" s="8">
        <v>110.85662895689786</v>
      </c>
      <c r="I88" s="8">
        <v>116.86116079869136</v>
      </c>
      <c r="J88" s="8">
        <v>131.0659426388614</v>
      </c>
      <c r="K88" s="8">
        <v>135.11098028345606</v>
      </c>
      <c r="L88" s="8">
        <v>136.4979285258178</v>
      </c>
      <c r="M88" s="8">
        <v>137.33608446652948</v>
      </c>
      <c r="N88" s="8">
        <v>140.12635673151414</v>
      </c>
      <c r="O88" s="8">
        <v>143.55487483723499</v>
      </c>
      <c r="P88" s="8">
        <v>144.50256990924359</v>
      </c>
      <c r="Q88" s="8">
        <v>160.65944034460668</v>
      </c>
      <c r="R88" s="8">
        <v>171.69469176221591</v>
      </c>
      <c r="S88" s="8">
        <v>173.93493895954242</v>
      </c>
      <c r="T88" s="8">
        <v>180.59609888443967</v>
      </c>
      <c r="U88" s="8">
        <v>188.99597327994098</v>
      </c>
      <c r="V88" s="8">
        <v>177.72178562666159</v>
      </c>
      <c r="W88" s="8">
        <v>173.33368981290448</v>
      </c>
      <c r="X88" s="8">
        <v>187.16068047917196</v>
      </c>
      <c r="Y88" s="8">
        <v>184.60570721985928</v>
      </c>
      <c r="Z88" s="8">
        <v>183.33418060209726</v>
      </c>
      <c r="AA88" s="8">
        <v>189.86723551152565</v>
      </c>
      <c r="AB88" s="8">
        <v>170.58710632843616</v>
      </c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</row>
    <row r="89" spans="1:63" x14ac:dyDescent="0.2">
      <c r="A89" s="7" t="str">
        <f t="shared" si="1"/>
        <v>gem_mw_Ja_4</v>
      </c>
      <c r="B89" s="5" t="s">
        <v>3834</v>
      </c>
      <c r="C89" s="5" t="s">
        <v>188</v>
      </c>
      <c r="D89" s="5">
        <v>4</v>
      </c>
      <c r="E89" s="8">
        <v>100</v>
      </c>
      <c r="F89" s="8">
        <v>108.95208921048042</v>
      </c>
      <c r="G89" s="8">
        <v>111.86636580345228</v>
      </c>
      <c r="H89" s="8">
        <v>115.08688478842879</v>
      </c>
      <c r="I89" s="8">
        <v>119.15947631211408</v>
      </c>
      <c r="J89" s="8">
        <v>131.59243487959705</v>
      </c>
      <c r="K89" s="8">
        <v>134.88298967670067</v>
      </c>
      <c r="L89" s="8">
        <v>138.86010857433922</v>
      </c>
      <c r="M89" s="8">
        <v>140.00018634185849</v>
      </c>
      <c r="N89" s="8">
        <v>142.92559490456617</v>
      </c>
      <c r="O89" s="8">
        <v>148.38365296633108</v>
      </c>
      <c r="P89" s="8">
        <v>147.88276635881982</v>
      </c>
      <c r="Q89" s="8">
        <v>168.83258139419021</v>
      </c>
      <c r="R89" s="8">
        <v>175.6748723253464</v>
      </c>
      <c r="S89" s="8">
        <v>179.26206126488444</v>
      </c>
      <c r="T89" s="8">
        <v>184.79702134169113</v>
      </c>
      <c r="U89" s="8">
        <v>200.29538167736766</v>
      </c>
      <c r="V89" s="8">
        <v>188.52941498501104</v>
      </c>
      <c r="W89" s="8">
        <v>188.15809671305047</v>
      </c>
      <c r="X89" s="8">
        <v>207.75200305971313</v>
      </c>
      <c r="Y89" s="8">
        <v>208.16428183557159</v>
      </c>
      <c r="Z89" s="8">
        <v>209.85180155508729</v>
      </c>
      <c r="AA89" s="8">
        <v>211.93792226806212</v>
      </c>
      <c r="AB89" s="8">
        <v>193.56888978567429</v>
      </c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</row>
    <row r="90" spans="1:63" x14ac:dyDescent="0.2">
      <c r="A90" s="7" t="str">
        <f t="shared" si="1"/>
        <v>gem_mw_Ja_5</v>
      </c>
      <c r="B90" s="5" t="s">
        <v>3834</v>
      </c>
      <c r="C90" s="5" t="s">
        <v>188</v>
      </c>
      <c r="D90" s="5">
        <v>5</v>
      </c>
      <c r="E90" s="8">
        <v>100</v>
      </c>
      <c r="F90" s="8">
        <v>110.14010835919579</v>
      </c>
      <c r="G90" s="8">
        <v>110.88673416930813</v>
      </c>
      <c r="H90" s="8">
        <v>111.14054501799207</v>
      </c>
      <c r="I90" s="8">
        <v>115.23991893324221</v>
      </c>
      <c r="J90" s="8">
        <v>132.04869751048068</v>
      </c>
      <c r="K90" s="8">
        <v>134.86379377466096</v>
      </c>
      <c r="L90" s="8">
        <v>138.49239973112066</v>
      </c>
      <c r="M90" s="8">
        <v>137.68328872369145</v>
      </c>
      <c r="N90" s="8">
        <v>140.54917007266093</v>
      </c>
      <c r="O90" s="8">
        <v>143.75184832201478</v>
      </c>
      <c r="P90" s="8">
        <v>144.02206619537284</v>
      </c>
      <c r="Q90" s="8">
        <v>163.0187547648913</v>
      </c>
      <c r="R90" s="8">
        <v>170.90208789014912</v>
      </c>
      <c r="S90" s="8">
        <v>172.99450589919758</v>
      </c>
      <c r="T90" s="8">
        <v>178.71603704942683</v>
      </c>
      <c r="U90" s="8">
        <v>190.48269603033589</v>
      </c>
      <c r="V90" s="8">
        <v>182.25203398164891</v>
      </c>
      <c r="W90" s="8">
        <v>182.04147340213274</v>
      </c>
      <c r="X90" s="8">
        <v>200.45981819736045</v>
      </c>
      <c r="Y90" s="8">
        <v>204.30843878914834</v>
      </c>
      <c r="Z90" s="8">
        <v>215.76629066608356</v>
      </c>
      <c r="AA90" s="8">
        <v>229.35181911600961</v>
      </c>
      <c r="AB90" s="8">
        <v>209.92977547815906</v>
      </c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</row>
    <row r="91" spans="1:63" x14ac:dyDescent="0.2">
      <c r="A91" s="7" t="str">
        <f t="shared" si="1"/>
        <v>gem_mw_Ja_6</v>
      </c>
      <c r="B91" s="5" t="s">
        <v>3834</v>
      </c>
      <c r="C91" s="5" t="s">
        <v>188</v>
      </c>
      <c r="D91" s="5">
        <v>6</v>
      </c>
      <c r="E91" s="8">
        <v>100</v>
      </c>
      <c r="F91" s="8">
        <v>109.28054544908915</v>
      </c>
      <c r="G91" s="8">
        <v>109.71320898751684</v>
      </c>
      <c r="H91" s="8">
        <v>111.56340336867962</v>
      </c>
      <c r="I91" s="8">
        <v>117.85730248426231</v>
      </c>
      <c r="J91" s="8">
        <v>129.1505311217573</v>
      </c>
      <c r="K91" s="8">
        <v>132.68873111758941</v>
      </c>
      <c r="L91" s="8">
        <v>134.87900025518331</v>
      </c>
      <c r="M91" s="8">
        <v>137.68931321481708</v>
      </c>
      <c r="N91" s="8">
        <v>140.7869348551753</v>
      </c>
      <c r="O91" s="8">
        <v>143.81547616620077</v>
      </c>
      <c r="P91" s="8">
        <v>144.66923831229553</v>
      </c>
      <c r="Q91" s="8">
        <v>165.62551202855528</v>
      </c>
      <c r="R91" s="8">
        <v>174.56052451269758</v>
      </c>
      <c r="S91" s="8">
        <v>171.32121321708209</v>
      </c>
      <c r="T91" s="8">
        <v>178.18445734744023</v>
      </c>
      <c r="U91" s="8">
        <v>184.00130228776555</v>
      </c>
      <c r="V91" s="8">
        <v>175.53889798867064</v>
      </c>
      <c r="W91" s="8">
        <v>178.89873344681214</v>
      </c>
      <c r="X91" s="8">
        <v>190.92408453681463</v>
      </c>
      <c r="Y91" s="8">
        <v>184.33012271324398</v>
      </c>
      <c r="Z91" s="8">
        <v>189.01903222599975</v>
      </c>
      <c r="AA91" s="8">
        <v>194.49105668350151</v>
      </c>
      <c r="AB91" s="8">
        <v>172.30263789555804</v>
      </c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</row>
    <row r="92" spans="1:63" x14ac:dyDescent="0.2">
      <c r="A92" s="7" t="str">
        <f t="shared" si="1"/>
        <v>gem_mw_Ja_8</v>
      </c>
      <c r="B92" s="5" t="s">
        <v>3834</v>
      </c>
      <c r="C92" s="5" t="s">
        <v>188</v>
      </c>
      <c r="D92" s="5">
        <v>8</v>
      </c>
      <c r="E92" s="8">
        <v>100</v>
      </c>
      <c r="F92" s="8">
        <v>108.39767089405024</v>
      </c>
      <c r="G92" s="8">
        <v>109.22477944813029</v>
      </c>
      <c r="H92" s="8">
        <v>112.56967102358304</v>
      </c>
      <c r="I92" s="8">
        <v>119.38365074422951</v>
      </c>
      <c r="J92" s="8">
        <v>133.87407128879221</v>
      </c>
      <c r="K92" s="8">
        <v>137.7458567604223</v>
      </c>
      <c r="L92" s="8">
        <v>138.79356020918851</v>
      </c>
      <c r="M92" s="8">
        <v>139.89384717698576</v>
      </c>
      <c r="N92" s="8">
        <v>141.05638073385236</v>
      </c>
      <c r="O92" s="8">
        <v>142.80053579856775</v>
      </c>
      <c r="P92" s="8">
        <v>147.12354131633853</v>
      </c>
      <c r="Q92" s="8">
        <v>175.02502621684027</v>
      </c>
      <c r="R92" s="8">
        <v>189.73252570686165</v>
      </c>
      <c r="S92" s="8">
        <v>194.92513751918972</v>
      </c>
      <c r="T92" s="8">
        <v>196.03546977681026</v>
      </c>
      <c r="U92" s="8">
        <v>202.72677196356264</v>
      </c>
      <c r="V92" s="8">
        <v>186.79081164045351</v>
      </c>
      <c r="W92" s="8">
        <v>178.36849803416632</v>
      </c>
      <c r="X92" s="8">
        <v>185.13053717098686</v>
      </c>
      <c r="Y92" s="8">
        <v>186.76520171154797</v>
      </c>
      <c r="Z92" s="8">
        <v>190.20084748462673</v>
      </c>
      <c r="AA92" s="8">
        <v>196.61582171681226</v>
      </c>
      <c r="AB92" s="8">
        <v>173.61639188732872</v>
      </c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</row>
    <row r="93" spans="1:63" x14ac:dyDescent="0.2">
      <c r="A93" s="7" t="str">
        <f t="shared" si="1"/>
        <v>mwg_nemiet_Ja_CH</v>
      </c>
      <c r="B93" s="5" t="s">
        <v>3823</v>
      </c>
      <c r="C93" s="5" t="s">
        <v>188</v>
      </c>
      <c r="D93" s="5" t="s">
        <v>171</v>
      </c>
      <c r="E93" s="8">
        <v>100</v>
      </c>
      <c r="F93" s="8">
        <v>102.82245035302387</v>
      </c>
      <c r="G93" s="8">
        <v>105.4939872744193</v>
      </c>
      <c r="H93" s="8">
        <v>107.27529502275503</v>
      </c>
      <c r="I93" s="8">
        <v>108.79010619628033</v>
      </c>
      <c r="J93" s="8">
        <v>110.58246363812545</v>
      </c>
      <c r="K93" s="8">
        <v>112.30527277223126</v>
      </c>
      <c r="L93" s="8">
        <v>114.38899901631618</v>
      </c>
      <c r="M93" s="8">
        <v>116.62110420314555</v>
      </c>
      <c r="N93" s="8">
        <v>120.68668584384099</v>
      </c>
      <c r="O93" s="8">
        <v>122.5571918731553</v>
      </c>
      <c r="P93" s="8">
        <v>123.32733147854003</v>
      </c>
      <c r="Q93" s="8">
        <v>126.14372817248835</v>
      </c>
      <c r="R93" s="8">
        <v>128.87860917816357</v>
      </c>
      <c r="S93" s="8">
        <v>130.73193747166511</v>
      </c>
      <c r="T93" s="8">
        <v>132.01538201400638</v>
      </c>
      <c r="U93" s="8">
        <v>130.35455221201227</v>
      </c>
      <c r="V93" s="8">
        <v>129.24244511952838</v>
      </c>
      <c r="W93" s="8">
        <v>129.6405847639989</v>
      </c>
      <c r="X93" s="8">
        <v>128.90247128111315</v>
      </c>
      <c r="Y93" s="8">
        <v>129.75167521378305</v>
      </c>
      <c r="Z93" s="8">
        <v>130.57846680589034</v>
      </c>
      <c r="AA93" s="8">
        <v>130.97377067719137</v>
      </c>
      <c r="AB93" s="8">
        <v>131.05488239159237</v>
      </c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</row>
    <row r="94" spans="1:63" x14ac:dyDescent="0.2">
      <c r="A94" s="7" t="str">
        <f t="shared" si="1"/>
        <v>mwg_mw_Ja_CH</v>
      </c>
      <c r="B94" s="5" t="s">
        <v>3824</v>
      </c>
      <c r="C94" s="5" t="s">
        <v>188</v>
      </c>
      <c r="D94" s="21" t="s">
        <v>171</v>
      </c>
      <c r="E94" s="8">
        <v>100</v>
      </c>
      <c r="F94" s="8">
        <v>107.74931719469063</v>
      </c>
      <c r="G94" s="8">
        <v>108.88182198290868</v>
      </c>
      <c r="H94" s="8">
        <v>112.06490367056286</v>
      </c>
      <c r="I94" s="8">
        <v>118.91827767339625</v>
      </c>
      <c r="J94" s="8">
        <v>133.81885457951518</v>
      </c>
      <c r="K94" s="8">
        <v>137.71548866434728</v>
      </c>
      <c r="L94" s="8">
        <v>140.27575041252288</v>
      </c>
      <c r="M94" s="8">
        <v>143.02748634055845</v>
      </c>
      <c r="N94" s="8">
        <v>146.01246584693348</v>
      </c>
      <c r="O94" s="8">
        <v>150.32942693056376</v>
      </c>
      <c r="P94" s="8">
        <v>153.93806272719243</v>
      </c>
      <c r="Q94" s="8">
        <v>172.0103031439221</v>
      </c>
      <c r="R94" s="8">
        <v>183.06159490227176</v>
      </c>
      <c r="S94" s="8">
        <v>187.09830998119537</v>
      </c>
      <c r="T94" s="8">
        <v>197.05871516137262</v>
      </c>
      <c r="U94" s="8">
        <v>209.30852436502411</v>
      </c>
      <c r="V94" s="8">
        <v>215.05830230117584</v>
      </c>
      <c r="W94" s="8">
        <v>228.31724809659573</v>
      </c>
      <c r="X94" s="8">
        <v>237.01446572639981</v>
      </c>
      <c r="Y94" s="8">
        <v>241.30633370653177</v>
      </c>
      <c r="Z94" s="8">
        <v>247.49466365708756</v>
      </c>
      <c r="AA94" s="8">
        <v>253.91165626513165</v>
      </c>
      <c r="AB94" s="8">
        <v>229.58551240475344</v>
      </c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</row>
    <row r="95" spans="1:63" x14ac:dyDescent="0.2">
      <c r="A95" s="7" t="str">
        <f t="shared" si="1"/>
        <v>bue_nemiet_Ja_CH</v>
      </c>
      <c r="B95" s="5" t="s">
        <v>3825</v>
      </c>
      <c r="C95" s="5" t="s">
        <v>188</v>
      </c>
      <c r="D95" s="21" t="s">
        <v>171</v>
      </c>
      <c r="E95" s="8">
        <v>100</v>
      </c>
      <c r="F95" s="8">
        <v>106.94063848194885</v>
      </c>
      <c r="G95" s="8">
        <v>109.18608376174939</v>
      </c>
      <c r="H95" s="8">
        <v>106.5888010651433</v>
      </c>
      <c r="I95" s="8">
        <v>105.28878360713266</v>
      </c>
      <c r="J95" s="8">
        <v>106.54766249391498</v>
      </c>
      <c r="K95" s="8">
        <v>105.73230841145946</v>
      </c>
      <c r="L95" s="8">
        <v>108.75069216833123</v>
      </c>
      <c r="M95" s="8">
        <v>107.68534850636296</v>
      </c>
      <c r="N95" s="8">
        <v>111.58969028176871</v>
      </c>
      <c r="O95" s="8">
        <v>111.54671619465766</v>
      </c>
      <c r="P95" s="8">
        <v>111.19230062085386</v>
      </c>
      <c r="Q95" s="8">
        <v>123.35919653395071</v>
      </c>
      <c r="R95" s="8">
        <v>126.52795207488268</v>
      </c>
      <c r="S95" s="8">
        <v>127.00035447155473</v>
      </c>
      <c r="T95" s="8">
        <v>124.49313207466324</v>
      </c>
      <c r="U95" s="8">
        <v>121.63939672395034</v>
      </c>
      <c r="V95" s="8">
        <v>103.57881715290827</v>
      </c>
      <c r="W95" s="8">
        <v>95.02833635445694</v>
      </c>
      <c r="X95" s="8">
        <v>108.18591642724196</v>
      </c>
      <c r="Y95" s="8">
        <v>106.43376941432929</v>
      </c>
      <c r="Z95" s="8">
        <v>106.80666646070298</v>
      </c>
      <c r="AA95" s="8">
        <v>110.17013345439743</v>
      </c>
      <c r="AB95" s="8">
        <v>107.28222927303237</v>
      </c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</row>
    <row r="96" spans="1:63" x14ac:dyDescent="0.2">
      <c r="A96" s="7" t="str">
        <f t="shared" si="1"/>
        <v>bue_mw_Ja_CH</v>
      </c>
      <c r="B96" s="5" t="s">
        <v>3826</v>
      </c>
      <c r="C96" s="5" t="s">
        <v>188</v>
      </c>
      <c r="D96" s="21" t="s">
        <v>171</v>
      </c>
      <c r="E96" s="8">
        <v>100</v>
      </c>
      <c r="F96" s="8">
        <v>112.85786538241871</v>
      </c>
      <c r="G96" s="8">
        <v>113.24676417819583</v>
      </c>
      <c r="H96" s="8">
        <v>112.04913586647052</v>
      </c>
      <c r="I96" s="8">
        <v>116.44047158028866</v>
      </c>
      <c r="J96" s="8">
        <v>133.00827712318411</v>
      </c>
      <c r="K96" s="8">
        <v>133.82500988050597</v>
      </c>
      <c r="L96" s="8">
        <v>137.89506709790251</v>
      </c>
      <c r="M96" s="8">
        <v>136.14693683934996</v>
      </c>
      <c r="N96" s="8">
        <v>138.70142020661282</v>
      </c>
      <c r="O96" s="8">
        <v>140.77244282689318</v>
      </c>
      <c r="P96" s="8">
        <v>141.7579493329273</v>
      </c>
      <c r="Q96" s="8">
        <v>163.13684394244223</v>
      </c>
      <c r="R96" s="8">
        <v>166.26660434690803</v>
      </c>
      <c r="S96" s="8">
        <v>165.52556214108526</v>
      </c>
      <c r="T96" s="8">
        <v>164.20926772074901</v>
      </c>
      <c r="U96" s="8">
        <v>173.55187730108682</v>
      </c>
      <c r="V96" s="8">
        <v>144.65241529107215</v>
      </c>
      <c r="W96" s="8">
        <v>126.0212433514543</v>
      </c>
      <c r="X96" s="8">
        <v>145.44468704754848</v>
      </c>
      <c r="Y96" s="8">
        <v>140.62445462975421</v>
      </c>
      <c r="Z96" s="8">
        <v>144.92301914202483</v>
      </c>
      <c r="AA96" s="8">
        <v>157.2333755106373</v>
      </c>
      <c r="AB96" s="8">
        <v>144.24290305267883</v>
      </c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</row>
    <row r="97" spans="1:63" x14ac:dyDescent="0.2">
      <c r="A97" s="7" t="str">
        <f t="shared" si="1"/>
        <v>gem_nemiet_Ja_CH</v>
      </c>
      <c r="B97" s="5" t="s">
        <v>3833</v>
      </c>
      <c r="C97" s="5" t="s">
        <v>188</v>
      </c>
      <c r="D97" s="21" t="s">
        <v>171</v>
      </c>
      <c r="E97" s="8">
        <v>100</v>
      </c>
      <c r="F97" s="8">
        <v>104.46972560459386</v>
      </c>
      <c r="G97" s="8">
        <v>106.97575279091853</v>
      </c>
      <c r="H97" s="8">
        <v>107.04166793061854</v>
      </c>
      <c r="I97" s="8">
        <v>107.426358884598</v>
      </c>
      <c r="J97" s="8">
        <v>109.00206707316859</v>
      </c>
      <c r="K97" s="8">
        <v>109.68732502163419</v>
      </c>
      <c r="L97" s="8">
        <v>112.16093222576221</v>
      </c>
      <c r="M97" s="8">
        <v>113.03460877203203</v>
      </c>
      <c r="N97" s="8">
        <v>117.03825532672502</v>
      </c>
      <c r="O97" s="8">
        <v>118.10860208703497</v>
      </c>
      <c r="P97" s="8">
        <v>118.40380728150811</v>
      </c>
      <c r="Q97" s="8">
        <v>125.20858056218447</v>
      </c>
      <c r="R97" s="8">
        <v>128.12384882194056</v>
      </c>
      <c r="S97" s="8">
        <v>129.42067785908972</v>
      </c>
      <c r="T97" s="8">
        <v>129.16101908087688</v>
      </c>
      <c r="U97" s="8">
        <v>127.00177230175544</v>
      </c>
      <c r="V97" s="8">
        <v>118.80896408006164</v>
      </c>
      <c r="W97" s="8">
        <v>115.10546858317909</v>
      </c>
      <c r="X97" s="8">
        <v>121.08723448216364</v>
      </c>
      <c r="Y97" s="8">
        <v>120.78142780221009</v>
      </c>
      <c r="Z97" s="8">
        <v>121.41247309888047</v>
      </c>
      <c r="AA97" s="8">
        <v>123.16237471811988</v>
      </c>
      <c r="AB97" s="8">
        <v>121.91675059711621</v>
      </c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</row>
    <row r="98" spans="1:63" x14ac:dyDescent="0.2">
      <c r="A98" s="7" t="str">
        <f t="shared" si="1"/>
        <v>gem_mw_Ja_CH</v>
      </c>
      <c r="B98" s="5" t="s">
        <v>3834</v>
      </c>
      <c r="C98" s="5" t="s">
        <v>188</v>
      </c>
      <c r="D98" s="21" t="s">
        <v>171</v>
      </c>
      <c r="E98" s="8">
        <v>100</v>
      </c>
      <c r="F98" s="8">
        <v>109.79273646978187</v>
      </c>
      <c r="G98" s="8">
        <v>110.63646046811932</v>
      </c>
      <c r="H98" s="8">
        <v>112.10907750019524</v>
      </c>
      <c r="I98" s="8">
        <v>117.98019674123833</v>
      </c>
      <c r="J98" s="8">
        <v>133.56477192933772</v>
      </c>
      <c r="K98" s="8">
        <v>136.22637320076151</v>
      </c>
      <c r="L98" s="8">
        <v>139.40315602606438</v>
      </c>
      <c r="M98" s="8">
        <v>140.33702770034745</v>
      </c>
      <c r="N98" s="8">
        <v>143.1475658323449</v>
      </c>
      <c r="O98" s="8">
        <v>146.54188494190791</v>
      </c>
      <c r="P98" s="8">
        <v>149.06287345662855</v>
      </c>
      <c r="Q98" s="8">
        <v>168.55503893311982</v>
      </c>
      <c r="R98" s="8">
        <v>176.34610114002678</v>
      </c>
      <c r="S98" s="8">
        <v>178.36489323664966</v>
      </c>
      <c r="T98" s="8">
        <v>183.49481772971166</v>
      </c>
      <c r="U98" s="8">
        <v>194.51473849953388</v>
      </c>
      <c r="V98" s="8">
        <v>184.76471109540594</v>
      </c>
      <c r="W98" s="8">
        <v>182.0804201055291</v>
      </c>
      <c r="X98" s="8">
        <v>197.46748003469713</v>
      </c>
      <c r="Y98" s="8">
        <v>196.99519464798806</v>
      </c>
      <c r="Z98" s="8">
        <v>202.43504901545316</v>
      </c>
      <c r="AA98" s="8">
        <v>212.4625322663878</v>
      </c>
      <c r="AB98" s="8">
        <v>193.2280982083517</v>
      </c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</row>
    <row r="99" spans="1:63" x14ac:dyDescent="0.2">
      <c r="A99" s="7" t="str">
        <f>CONCATENATE(B99,"_",C99,"_",D99)</f>
        <v>mwg_nemiet_CFR_Ja_CH</v>
      </c>
      <c r="B99" s="5" t="s">
        <v>3828</v>
      </c>
      <c r="C99" s="5" t="s">
        <v>188</v>
      </c>
      <c r="D99" s="21" t="s">
        <v>171</v>
      </c>
      <c r="E99" s="8" t="s">
        <v>3832</v>
      </c>
      <c r="F99" s="8">
        <v>5.653582962478778E-2</v>
      </c>
      <c r="G99" s="8">
        <v>5.383305181751049E-2</v>
      </c>
      <c r="H99" s="8">
        <v>5.4172659664323677E-2</v>
      </c>
      <c r="I99" s="8">
        <v>5.3377176703999572E-2</v>
      </c>
      <c r="J99" s="8">
        <v>5.1129726650948032E-2</v>
      </c>
      <c r="K99" s="8">
        <v>4.6144363413444162E-2</v>
      </c>
      <c r="L99" s="8">
        <v>4.5670660485430607E-2</v>
      </c>
      <c r="M99" s="8">
        <v>4.5712015332647939E-2</v>
      </c>
      <c r="N99" s="8">
        <v>4.639548034800399E-2</v>
      </c>
      <c r="O99" s="8">
        <v>4.6151379440334116E-2</v>
      </c>
      <c r="P99" s="8">
        <v>4.510774875582918E-2</v>
      </c>
      <c r="Q99" s="8">
        <v>4.5056293885003748E-2</v>
      </c>
      <c r="R99" s="8">
        <v>4.1196678252432783E-2</v>
      </c>
      <c r="S99" s="8">
        <v>3.9266326733515759E-2</v>
      </c>
      <c r="T99" s="8">
        <v>3.8796316387137902E-2</v>
      </c>
      <c r="U99" s="8">
        <v>3.6371932422292676E-2</v>
      </c>
      <c r="V99" s="8">
        <v>3.3951117223528345E-2</v>
      </c>
      <c r="W99" s="8">
        <v>3.3145195766908692E-2</v>
      </c>
      <c r="X99" s="8">
        <v>3.1042618138296924E-2</v>
      </c>
      <c r="Y99" s="8">
        <v>3.010051601413925E-2</v>
      </c>
      <c r="Z99" s="8">
        <v>2.9753541344497536E-2</v>
      </c>
      <c r="AA99" s="8">
        <v>2.9097408536882613E-2</v>
      </c>
      <c r="AB99" s="8">
        <v>2.8379607641426458E-2</v>
      </c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</row>
    <row r="100" spans="1:63" x14ac:dyDescent="0.2">
      <c r="A100" s="7" t="str">
        <f t="shared" si="1"/>
        <v>mwg_mw_WAR_Ja_CH</v>
      </c>
      <c r="B100" s="5" t="s">
        <v>3829</v>
      </c>
      <c r="C100" s="5" t="s">
        <v>188</v>
      </c>
      <c r="D100" s="21" t="s">
        <v>171</v>
      </c>
      <c r="E100" s="8" t="s">
        <v>3832</v>
      </c>
      <c r="F100" s="8">
        <v>7.7493171946906303E-2</v>
      </c>
      <c r="G100" s="8">
        <v>1.0510551878224472E-2</v>
      </c>
      <c r="H100" s="8">
        <v>2.9234280155174375E-2</v>
      </c>
      <c r="I100" s="8">
        <v>6.1155399936631882E-2</v>
      </c>
      <c r="J100" s="8">
        <v>0.12530098146092139</v>
      </c>
      <c r="K100" s="8">
        <v>2.9118722448163714E-2</v>
      </c>
      <c r="L100" s="8">
        <v>1.859094988520682E-2</v>
      </c>
      <c r="M100" s="8">
        <v>1.9616618837847932E-2</v>
      </c>
      <c r="N100" s="8">
        <v>2.0869971099594098E-2</v>
      </c>
      <c r="O100" s="8">
        <v>2.9565702206246991E-2</v>
      </c>
      <c r="P100" s="8">
        <v>2.4004853010552107E-2</v>
      </c>
      <c r="Q100" s="8">
        <v>0.11739942738370757</v>
      </c>
      <c r="R100" s="8">
        <v>6.4247847694931304E-2</v>
      </c>
      <c r="S100" s="8">
        <v>2.2051130282562115E-2</v>
      </c>
      <c r="T100" s="8">
        <v>5.3236211386293864E-2</v>
      </c>
      <c r="U100" s="8">
        <v>6.2163245069471129E-2</v>
      </c>
      <c r="V100" s="8">
        <v>2.7470347677404527E-2</v>
      </c>
      <c r="W100" s="8">
        <v>6.1652796723241643E-2</v>
      </c>
      <c r="X100" s="8">
        <v>3.8092687706732242E-2</v>
      </c>
      <c r="Y100" s="8">
        <v>1.8108042338168095E-2</v>
      </c>
      <c r="Z100" s="8">
        <v>2.564512027306276E-2</v>
      </c>
      <c r="AA100" s="8">
        <v>2.5927801889640278E-2</v>
      </c>
      <c r="AB100" s="8">
        <v>-9.5805542046392578E-2</v>
      </c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</row>
    <row r="101" spans="1:63" x14ac:dyDescent="0.2">
      <c r="A101" s="7" t="str">
        <f t="shared" si="1"/>
        <v>bue_nemiet_CFR_Ja_CH</v>
      </c>
      <c r="B101" s="5" t="s">
        <v>3830</v>
      </c>
      <c r="C101" s="5" t="s">
        <v>188</v>
      </c>
      <c r="D101" s="21" t="s">
        <v>171</v>
      </c>
      <c r="E101" s="8" t="s">
        <v>3832</v>
      </c>
      <c r="F101" s="8">
        <v>5.0769702910165714E-2</v>
      </c>
      <c r="G101" s="8">
        <v>4.5930091104209793E-2</v>
      </c>
      <c r="H101" s="8">
        <v>4.4683545411028605E-2</v>
      </c>
      <c r="I101" s="8">
        <v>4.4610331050749921E-2</v>
      </c>
      <c r="J101" s="8">
        <v>4.3441200654195634E-2</v>
      </c>
      <c r="K101" s="8">
        <v>3.7739044081622874E-2</v>
      </c>
      <c r="L101" s="8">
        <v>3.8579500022026154E-2</v>
      </c>
      <c r="M101" s="8">
        <v>3.7074024855963415E-2</v>
      </c>
      <c r="N101" s="8">
        <v>3.8911506645082625E-2</v>
      </c>
      <c r="O101" s="8">
        <v>3.8180158858747287E-2</v>
      </c>
      <c r="P101" s="8">
        <v>3.7498933691038641E-2</v>
      </c>
      <c r="Q101" s="8">
        <v>4.1312926400608942E-2</v>
      </c>
      <c r="R101" s="8">
        <v>3.6821058747263852E-2</v>
      </c>
      <c r="S101" s="8">
        <v>3.6262835106210319E-2</v>
      </c>
      <c r="T101" s="8">
        <v>3.5706079795723294E-2</v>
      </c>
      <c r="U101" s="8">
        <v>3.516725273177556E-2</v>
      </c>
      <c r="V101" s="8">
        <v>2.8333712362978408E-2</v>
      </c>
      <c r="W101" s="8">
        <v>3.1188126424045382E-2</v>
      </c>
      <c r="X101" s="8">
        <v>4.0755743235092311E-2</v>
      </c>
      <c r="Y101" s="8">
        <v>3.4741089260128727E-2</v>
      </c>
      <c r="Z101" s="8">
        <v>3.6057811057191157E-2</v>
      </c>
      <c r="AA101" s="8">
        <v>3.609012214142894E-2</v>
      </c>
      <c r="AB101" s="8">
        <v>3.2392532314637269E-2</v>
      </c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</row>
    <row r="102" spans="1:63" x14ac:dyDescent="0.2">
      <c r="A102" s="7" t="str">
        <f t="shared" si="1"/>
        <v>bue_mw_WAR_Ja_CH</v>
      </c>
      <c r="B102" s="5" t="s">
        <v>3831</v>
      </c>
      <c r="C102" s="5" t="s">
        <v>188</v>
      </c>
      <c r="D102" s="21" t="s">
        <v>171</v>
      </c>
      <c r="E102" s="8" t="s">
        <v>3832</v>
      </c>
      <c r="F102" s="8">
        <v>0.12857865382418709</v>
      </c>
      <c r="G102" s="8">
        <v>3.44591663557825E-3</v>
      </c>
      <c r="H102" s="8">
        <v>-1.0575386594188552E-2</v>
      </c>
      <c r="I102" s="8">
        <v>3.9191160912220857E-2</v>
      </c>
      <c r="J102" s="8">
        <v>0.14228562730847005</v>
      </c>
      <c r="K102" s="8">
        <v>6.1404656536185875E-3</v>
      </c>
      <c r="L102" s="8">
        <v>3.0413277914425274E-2</v>
      </c>
      <c r="M102" s="8">
        <v>-1.2677250139132457E-2</v>
      </c>
      <c r="N102" s="8">
        <v>1.8762694384208523E-2</v>
      </c>
      <c r="O102" s="8">
        <v>1.4931517047160003E-2</v>
      </c>
      <c r="P102" s="8">
        <v>7.0007061484751443E-3</v>
      </c>
      <c r="Q102" s="8">
        <v>0.15081266842613039</v>
      </c>
      <c r="R102" s="8">
        <v>1.9184877731053929E-2</v>
      </c>
      <c r="S102" s="8">
        <v>-4.4569515852782571E-3</v>
      </c>
      <c r="T102" s="8">
        <v>-7.9522123550577195E-3</v>
      </c>
      <c r="U102" s="8">
        <v>5.6894532872685533E-2</v>
      </c>
      <c r="V102" s="8">
        <v>-0.16651771481491018</v>
      </c>
      <c r="W102" s="8">
        <v>-0.1287995910896329</v>
      </c>
      <c r="X102" s="8">
        <v>0.1541283293160749</v>
      </c>
      <c r="Y102" s="8">
        <v>-3.3141344078236767E-2</v>
      </c>
      <c r="Z102" s="8">
        <v>3.0567688412290517E-2</v>
      </c>
      <c r="AA102" s="8">
        <v>8.4944106474543535E-2</v>
      </c>
      <c r="AB102" s="8">
        <v>-8.261905219404031E-2</v>
      </c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</row>
    <row r="103" spans="1:63" x14ac:dyDescent="0.2">
      <c r="A103" s="7" t="str">
        <f t="shared" si="1"/>
        <v>mwg_nemiet_CFR_Ja_1</v>
      </c>
      <c r="B103" s="5" t="s">
        <v>3828</v>
      </c>
      <c r="C103" s="5" t="s">
        <v>188</v>
      </c>
      <c r="D103" s="5">
        <v>1</v>
      </c>
      <c r="E103" s="8" t="s">
        <v>3832</v>
      </c>
      <c r="F103" s="8">
        <v>5.7716304314644321E-2</v>
      </c>
      <c r="G103" s="8">
        <v>5.4848651963420036E-2</v>
      </c>
      <c r="H103" s="8">
        <v>5.5386781667234625E-2</v>
      </c>
      <c r="I103" s="8">
        <v>5.5095436155984695E-2</v>
      </c>
      <c r="J103" s="8">
        <v>5.2696767423788413E-2</v>
      </c>
      <c r="K103" s="8">
        <v>4.738343115490401E-2</v>
      </c>
      <c r="L103" s="8">
        <v>4.6738253902630054E-2</v>
      </c>
      <c r="M103" s="8">
        <v>4.6796610334931515E-2</v>
      </c>
      <c r="N103" s="8">
        <v>4.7840189183644334E-2</v>
      </c>
      <c r="O103" s="8">
        <v>4.7548273137789414E-2</v>
      </c>
      <c r="P103" s="8">
        <v>4.5731417522085052E-2</v>
      </c>
      <c r="Q103" s="8">
        <v>4.6057090839352825E-2</v>
      </c>
      <c r="R103" s="8">
        <v>4.1848330172715741E-2</v>
      </c>
      <c r="S103" s="8">
        <v>4.0536692898613579E-2</v>
      </c>
      <c r="T103" s="8">
        <v>4.040038719750319E-2</v>
      </c>
      <c r="U103" s="8">
        <v>3.7745873774685683E-2</v>
      </c>
      <c r="V103" s="8">
        <v>3.5055592148203266E-2</v>
      </c>
      <c r="W103" s="8">
        <v>3.4404717725517064E-2</v>
      </c>
      <c r="X103" s="8">
        <v>3.2654554537297334E-2</v>
      </c>
      <c r="Y103" s="8">
        <v>3.1838251855620829E-2</v>
      </c>
      <c r="Z103" s="8">
        <v>3.1882270726170635E-2</v>
      </c>
      <c r="AA103" s="8">
        <v>3.1513096244601697E-2</v>
      </c>
      <c r="AB103" s="8">
        <v>3.0608643056552247E-2</v>
      </c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</row>
    <row r="104" spans="1:63" x14ac:dyDescent="0.2">
      <c r="A104" s="7" t="str">
        <f t="shared" si="1"/>
        <v>mwg_nemiet_CFR_Ja_2</v>
      </c>
      <c r="B104" s="5" t="s">
        <v>3828</v>
      </c>
      <c r="C104" s="5" t="s">
        <v>188</v>
      </c>
      <c r="D104" s="5">
        <v>2</v>
      </c>
      <c r="E104" s="8" t="s">
        <v>3832</v>
      </c>
      <c r="F104" s="8">
        <v>5.9047928028333384E-2</v>
      </c>
      <c r="G104" s="8">
        <v>5.5728867092801913E-2</v>
      </c>
      <c r="H104" s="8">
        <v>5.6942491162274532E-2</v>
      </c>
      <c r="I104" s="8">
        <v>5.5565863927175371E-2</v>
      </c>
      <c r="J104" s="8">
        <v>5.3801596889619656E-2</v>
      </c>
      <c r="K104" s="8">
        <v>4.8691199015603821E-2</v>
      </c>
      <c r="L104" s="8">
        <v>4.7866870259299178E-2</v>
      </c>
      <c r="M104" s="8">
        <v>4.7968327245630174E-2</v>
      </c>
      <c r="N104" s="8">
        <v>4.848918756556618E-2</v>
      </c>
      <c r="O104" s="8">
        <v>4.8333989091896831E-2</v>
      </c>
      <c r="P104" s="8">
        <v>4.7233259392535046E-2</v>
      </c>
      <c r="Q104" s="8">
        <v>4.6422885521379242E-2</v>
      </c>
      <c r="R104" s="8">
        <v>4.3604258029450768E-2</v>
      </c>
      <c r="S104" s="8">
        <v>4.2086428296378188E-2</v>
      </c>
      <c r="T104" s="8">
        <v>4.0181229115421872E-2</v>
      </c>
      <c r="U104" s="8">
        <v>3.9000153998146124E-2</v>
      </c>
      <c r="V104" s="8">
        <v>3.6817917671039153E-2</v>
      </c>
      <c r="W104" s="8">
        <v>3.5399570163534011E-2</v>
      </c>
      <c r="X104" s="8">
        <v>3.3893915243248064E-2</v>
      </c>
      <c r="Y104" s="8">
        <v>3.3565728648055806E-2</v>
      </c>
      <c r="Z104" s="8">
        <v>3.3946509539250984E-2</v>
      </c>
      <c r="AA104" s="8">
        <v>3.2731050916938169E-2</v>
      </c>
      <c r="AB104" s="8">
        <v>3.2817743178517288E-2</v>
      </c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</row>
    <row r="105" spans="1:63" x14ac:dyDescent="0.2">
      <c r="A105" s="7" t="str">
        <f t="shared" si="1"/>
        <v>mwg_nemiet_CFR_Ja_3</v>
      </c>
      <c r="B105" s="5" t="s">
        <v>3828</v>
      </c>
      <c r="C105" s="5" t="s">
        <v>188</v>
      </c>
      <c r="D105" s="5">
        <v>3</v>
      </c>
      <c r="E105" s="8" t="s">
        <v>3832</v>
      </c>
      <c r="F105" s="8">
        <v>5.7188297059544389E-2</v>
      </c>
      <c r="G105" s="8">
        <v>5.4257824520142897E-2</v>
      </c>
      <c r="H105" s="8">
        <v>5.4843058986026066E-2</v>
      </c>
      <c r="I105" s="8">
        <v>5.3914826663885425E-2</v>
      </c>
      <c r="J105" s="8">
        <v>5.1850428899863528E-2</v>
      </c>
      <c r="K105" s="8">
        <v>4.680477209180773E-2</v>
      </c>
      <c r="L105" s="8">
        <v>4.6245064246369781E-2</v>
      </c>
      <c r="M105" s="8">
        <v>4.629604957866347E-2</v>
      </c>
      <c r="N105" s="8">
        <v>4.7018097187910564E-2</v>
      </c>
      <c r="O105" s="8">
        <v>4.6581184256810189E-2</v>
      </c>
      <c r="P105" s="8">
        <v>4.5899763273056962E-2</v>
      </c>
      <c r="Q105" s="8">
        <v>4.57959237629239E-2</v>
      </c>
      <c r="R105" s="8">
        <v>4.1722885369989707E-2</v>
      </c>
      <c r="S105" s="8">
        <v>3.9938557208674272E-2</v>
      </c>
      <c r="T105" s="8">
        <v>3.8955676161298664E-2</v>
      </c>
      <c r="U105" s="8">
        <v>3.68991601308181E-2</v>
      </c>
      <c r="V105" s="8">
        <v>3.4815960749488402E-2</v>
      </c>
      <c r="W105" s="8">
        <v>3.414385149523709E-2</v>
      </c>
      <c r="X105" s="8">
        <v>3.2508922139847463E-2</v>
      </c>
      <c r="Y105" s="8">
        <v>3.2312127612724922E-2</v>
      </c>
      <c r="Z105" s="8">
        <v>3.2652328585018355E-2</v>
      </c>
      <c r="AA105" s="8">
        <v>3.2320371180001334E-2</v>
      </c>
      <c r="AB105" s="8">
        <v>3.1805714756370493E-2</v>
      </c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</row>
    <row r="106" spans="1:63" x14ac:dyDescent="0.2">
      <c r="A106" s="7" t="str">
        <f t="shared" si="1"/>
        <v>mwg_nemiet_CFR_Ja_4</v>
      </c>
      <c r="B106" s="5" t="s">
        <v>3828</v>
      </c>
      <c r="C106" s="5" t="s">
        <v>188</v>
      </c>
      <c r="D106" s="5">
        <v>4</v>
      </c>
      <c r="E106" s="8" t="s">
        <v>3832</v>
      </c>
      <c r="F106" s="8">
        <v>5.6423504895389533E-2</v>
      </c>
      <c r="G106" s="8">
        <v>5.337590819540973E-2</v>
      </c>
      <c r="H106" s="8">
        <v>5.3962386386268296E-2</v>
      </c>
      <c r="I106" s="8">
        <v>5.2744224086456265E-2</v>
      </c>
      <c r="J106" s="8">
        <v>5.0678022848734482E-2</v>
      </c>
      <c r="K106" s="8">
        <v>4.5515779028257972E-2</v>
      </c>
      <c r="L106" s="8">
        <v>4.5185904869298993E-2</v>
      </c>
      <c r="M106" s="8">
        <v>4.5343516198418116E-2</v>
      </c>
      <c r="N106" s="8">
        <v>4.6023524482220725E-2</v>
      </c>
      <c r="O106" s="8">
        <v>4.5889648920478032E-2</v>
      </c>
      <c r="P106" s="8">
        <v>4.4896213903937665E-2</v>
      </c>
      <c r="Q106" s="8">
        <v>4.4620194969366797E-2</v>
      </c>
      <c r="R106" s="8">
        <v>4.1090986100275312E-2</v>
      </c>
      <c r="S106" s="8">
        <v>3.8987394841505686E-2</v>
      </c>
      <c r="T106" s="8">
        <v>3.8927681491560909E-2</v>
      </c>
      <c r="U106" s="8">
        <v>3.6275549289550124E-2</v>
      </c>
      <c r="V106" s="8">
        <v>3.3712798261657628E-2</v>
      </c>
      <c r="W106" s="8">
        <v>3.3201647049414591E-2</v>
      </c>
      <c r="X106" s="8">
        <v>3.0624726500420328E-2</v>
      </c>
      <c r="Y106" s="8">
        <v>2.9212300057008558E-2</v>
      </c>
      <c r="Z106" s="8">
        <v>2.8938606306286082E-2</v>
      </c>
      <c r="AA106" s="8">
        <v>2.8020316019007337E-2</v>
      </c>
      <c r="AB106" s="8">
        <v>2.7690750479715594E-2</v>
      </c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</row>
    <row r="107" spans="1:63" x14ac:dyDescent="0.2">
      <c r="A107" s="7" t="str">
        <f t="shared" si="1"/>
        <v>mwg_nemiet_CFR_Ja_5</v>
      </c>
      <c r="B107" s="5" t="s">
        <v>3828</v>
      </c>
      <c r="C107" s="5" t="s">
        <v>188</v>
      </c>
      <c r="D107" s="5">
        <v>5</v>
      </c>
      <c r="E107" s="8" t="s">
        <v>3832</v>
      </c>
      <c r="F107" s="8">
        <v>5.5180252290326928E-2</v>
      </c>
      <c r="G107" s="8">
        <v>5.2815322504160239E-2</v>
      </c>
      <c r="H107" s="8">
        <v>5.2782002140659659E-2</v>
      </c>
      <c r="I107" s="8">
        <v>5.1985516946269926E-2</v>
      </c>
      <c r="J107" s="8">
        <v>4.9610229742135074E-2</v>
      </c>
      <c r="K107" s="8">
        <v>4.4883676969561866E-2</v>
      </c>
      <c r="L107" s="8">
        <v>4.4529191722670856E-2</v>
      </c>
      <c r="M107" s="8">
        <v>4.4571468339625712E-2</v>
      </c>
      <c r="N107" s="8">
        <v>4.5077569752825446E-2</v>
      </c>
      <c r="O107" s="8">
        <v>4.5013451480978392E-2</v>
      </c>
      <c r="P107" s="8">
        <v>4.3914548928241259E-2</v>
      </c>
      <c r="Q107" s="8">
        <v>4.3886978755164563E-2</v>
      </c>
      <c r="R107" s="8">
        <v>4.0286991281830151E-2</v>
      </c>
      <c r="S107" s="8">
        <v>3.7907087385135534E-2</v>
      </c>
      <c r="T107" s="8">
        <v>3.7836317520573669E-2</v>
      </c>
      <c r="U107" s="8">
        <v>3.5281749188005439E-2</v>
      </c>
      <c r="V107" s="8">
        <v>3.2519924734386724E-2</v>
      </c>
      <c r="W107" s="8">
        <v>3.1641701702146641E-2</v>
      </c>
      <c r="X107" s="8">
        <v>2.9223941513953057E-2</v>
      </c>
      <c r="Y107" s="8">
        <v>2.7661465367124154E-2</v>
      </c>
      <c r="Z107" s="8">
        <v>2.6646524104522118E-2</v>
      </c>
      <c r="AA107" s="8">
        <v>2.5770383329601809E-2</v>
      </c>
      <c r="AB107" s="8">
        <v>2.4783220180294194E-2</v>
      </c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</row>
    <row r="108" spans="1:63" x14ac:dyDescent="0.2">
      <c r="A108" s="7" t="str">
        <f t="shared" si="1"/>
        <v>mwg_nemiet_CFR_Ja_6</v>
      </c>
      <c r="B108" s="5" t="s">
        <v>3828</v>
      </c>
      <c r="C108" s="5" t="s">
        <v>188</v>
      </c>
      <c r="D108" s="5">
        <v>6</v>
      </c>
      <c r="E108" s="8" t="s">
        <v>3832</v>
      </c>
      <c r="F108" s="8">
        <v>5.734906148303083E-2</v>
      </c>
      <c r="G108" s="8">
        <v>5.4254008273946483E-2</v>
      </c>
      <c r="H108" s="8">
        <v>5.4553494235493043E-2</v>
      </c>
      <c r="I108" s="8">
        <v>5.4154767768751368E-2</v>
      </c>
      <c r="J108" s="8">
        <v>5.2089928598138956E-2</v>
      </c>
      <c r="K108" s="8">
        <v>4.6867672590845046E-2</v>
      </c>
      <c r="L108" s="8">
        <v>4.6386620642693603E-2</v>
      </c>
      <c r="M108" s="8">
        <v>4.6380539402210916E-2</v>
      </c>
      <c r="N108" s="8">
        <v>4.7164543205684861E-2</v>
      </c>
      <c r="O108" s="8">
        <v>4.6780769666859311E-2</v>
      </c>
      <c r="P108" s="8">
        <v>4.5802625248981856E-2</v>
      </c>
      <c r="Q108" s="8">
        <v>4.5889665431894704E-2</v>
      </c>
      <c r="R108" s="8">
        <v>4.1421727990555726E-2</v>
      </c>
      <c r="S108" s="8">
        <v>3.9665917665282401E-2</v>
      </c>
      <c r="T108" s="8">
        <v>3.8993773861779157E-2</v>
      </c>
      <c r="U108" s="8">
        <v>3.6576707599666268E-2</v>
      </c>
      <c r="V108" s="8">
        <v>3.4401602273342428E-2</v>
      </c>
      <c r="W108" s="8">
        <v>3.3706624040528793E-2</v>
      </c>
      <c r="X108" s="8">
        <v>3.1438958770539885E-2</v>
      </c>
      <c r="Y108" s="8">
        <v>3.0966844862110588E-2</v>
      </c>
      <c r="Z108" s="8">
        <v>3.1085612368950726E-2</v>
      </c>
      <c r="AA108" s="8">
        <v>3.0659158646701802E-2</v>
      </c>
      <c r="AB108" s="8">
        <v>3.0183525526297016E-2</v>
      </c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</row>
    <row r="109" spans="1:63" x14ac:dyDescent="0.2">
      <c r="A109" s="7" t="str">
        <f t="shared" si="1"/>
        <v>mwg_nemiet_CFR_Ja_7</v>
      </c>
      <c r="B109" s="5" t="s">
        <v>3828</v>
      </c>
      <c r="C109" s="5" t="s">
        <v>188</v>
      </c>
      <c r="D109" s="5">
        <v>7</v>
      </c>
      <c r="E109" s="8" t="s">
        <v>3832</v>
      </c>
      <c r="F109" s="8">
        <v>5.8925959664895777E-2</v>
      </c>
      <c r="G109" s="8">
        <v>5.6349640515928286E-2</v>
      </c>
      <c r="H109" s="8">
        <v>5.6450221704519958E-2</v>
      </c>
      <c r="I109" s="8">
        <v>5.5725394775747464E-2</v>
      </c>
      <c r="J109" s="8">
        <v>5.3205064889119053E-2</v>
      </c>
      <c r="K109" s="8">
        <v>4.8195882882355531E-2</v>
      </c>
      <c r="L109" s="8">
        <v>4.7409741079781083E-2</v>
      </c>
      <c r="M109" s="8">
        <v>4.7553887610881952E-2</v>
      </c>
      <c r="N109" s="8">
        <v>4.8586128543973275E-2</v>
      </c>
      <c r="O109" s="8">
        <v>4.8115337311737255E-2</v>
      </c>
      <c r="P109" s="8">
        <v>4.7189533589470971E-2</v>
      </c>
      <c r="Q109" s="8">
        <v>4.6502642981075634E-2</v>
      </c>
      <c r="R109" s="8">
        <v>4.2273455003800128E-2</v>
      </c>
      <c r="S109" s="8">
        <v>4.0876776600259353E-2</v>
      </c>
      <c r="T109" s="8">
        <v>4.0696512659550238E-2</v>
      </c>
      <c r="U109" s="8">
        <v>3.8719800058586371E-2</v>
      </c>
      <c r="V109" s="8">
        <v>3.6999198017963031E-2</v>
      </c>
      <c r="W109" s="8">
        <v>3.5449907241824417E-2</v>
      </c>
      <c r="X109" s="8">
        <v>3.4859207173189251E-2</v>
      </c>
      <c r="Y109" s="8">
        <v>3.6231655065517183E-2</v>
      </c>
      <c r="Z109" s="8">
        <v>3.6997012806320041E-2</v>
      </c>
      <c r="AA109" s="8">
        <v>3.698683903942486E-2</v>
      </c>
      <c r="AB109" s="8">
        <v>3.7558630700222452E-2</v>
      </c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</row>
    <row r="110" spans="1:63" x14ac:dyDescent="0.2">
      <c r="A110" s="7" t="str">
        <f t="shared" si="1"/>
        <v>mwg_nemiet_CFR_Ja_8</v>
      </c>
      <c r="B110" s="5" t="s">
        <v>3828</v>
      </c>
      <c r="C110" s="5" t="s">
        <v>188</v>
      </c>
      <c r="D110" s="5">
        <v>8</v>
      </c>
      <c r="E110" s="8" t="s">
        <v>3832</v>
      </c>
      <c r="F110" s="8">
        <v>5.6593187393632928E-2</v>
      </c>
      <c r="G110" s="8">
        <v>5.4639254763102697E-2</v>
      </c>
      <c r="H110" s="8">
        <v>5.5808757200387492E-2</v>
      </c>
      <c r="I110" s="8">
        <v>5.4494375296537279E-2</v>
      </c>
      <c r="J110" s="8">
        <v>5.1816424650810669E-2</v>
      </c>
      <c r="K110" s="8">
        <v>4.6739507122963223E-2</v>
      </c>
      <c r="L110" s="8">
        <v>4.631209136409592E-2</v>
      </c>
      <c r="M110" s="8">
        <v>4.5950938908396848E-2</v>
      </c>
      <c r="N110" s="8">
        <v>4.6528102933517362E-2</v>
      </c>
      <c r="O110" s="8">
        <v>4.6135586465544477E-2</v>
      </c>
      <c r="P110" s="8">
        <v>4.5428303346843377E-2</v>
      </c>
      <c r="Q110" s="8">
        <v>4.5378454462659479E-2</v>
      </c>
      <c r="R110" s="8">
        <v>4.2079668995011921E-2</v>
      </c>
      <c r="S110" s="8">
        <v>4.116552653469549E-2</v>
      </c>
      <c r="T110" s="8">
        <v>3.8893410526335596E-2</v>
      </c>
      <c r="U110" s="8">
        <v>3.557308140125099E-2</v>
      </c>
      <c r="V110" s="8">
        <v>3.4591957950934317E-2</v>
      </c>
      <c r="W110" s="8">
        <v>3.3272391601561244E-2</v>
      </c>
      <c r="X110" s="8">
        <v>3.0830971074140495E-2</v>
      </c>
      <c r="Y110" s="8">
        <v>3.0581466122346485E-2</v>
      </c>
      <c r="Z110" s="8">
        <v>3.1001153559999963E-2</v>
      </c>
      <c r="AA110" s="8">
        <v>3.0943271915767043E-2</v>
      </c>
      <c r="AB110" s="8">
        <v>3.1121902596425541E-2</v>
      </c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</row>
    <row r="111" spans="1:63" x14ac:dyDescent="0.2">
      <c r="A111" s="7" t="str">
        <f t="shared" si="1"/>
        <v>mwg_mw_WAR_Ja_1</v>
      </c>
      <c r="B111" s="5" t="s">
        <v>3829</v>
      </c>
      <c r="C111" s="5" t="s">
        <v>188</v>
      </c>
      <c r="D111" s="5">
        <v>1</v>
      </c>
      <c r="E111" s="8" t="s">
        <v>3832</v>
      </c>
      <c r="F111" s="8">
        <v>7.6209468010381531E-2</v>
      </c>
      <c r="G111" s="8">
        <v>7.354204386920804E-3</v>
      </c>
      <c r="H111" s="8">
        <v>2.9580801029858161E-2</v>
      </c>
      <c r="I111" s="8">
        <v>7.1593685122241846E-2</v>
      </c>
      <c r="J111" s="8">
        <v>0.13437682382638716</v>
      </c>
      <c r="K111" s="8">
        <v>3.3557050942338629E-2</v>
      </c>
      <c r="L111" s="8">
        <v>1.960523001595238E-2</v>
      </c>
      <c r="M111" s="8">
        <v>2.1116773188616156E-2</v>
      </c>
      <c r="N111" s="8">
        <v>2.980539294325979E-2</v>
      </c>
      <c r="O111" s="8">
        <v>3.7739963091779183E-2</v>
      </c>
      <c r="P111" s="8">
        <v>1.4530844910683349E-2</v>
      </c>
      <c r="Q111" s="8">
        <v>0.115030324574805</v>
      </c>
      <c r="R111" s="8">
        <v>5.1577002935606187E-2</v>
      </c>
      <c r="S111" s="8">
        <v>2.7333030517957324E-2</v>
      </c>
      <c r="T111" s="8">
        <v>6.8326863348031841E-2</v>
      </c>
      <c r="U111" s="8">
        <v>6.6460239229201523E-2</v>
      </c>
      <c r="V111" s="8">
        <v>2.4150325780278425E-2</v>
      </c>
      <c r="W111" s="8">
        <v>5.2489008741914311E-2</v>
      </c>
      <c r="X111" s="8">
        <v>3.0481642783868113E-2</v>
      </c>
      <c r="Y111" s="8">
        <v>3.6061670990574779E-3</v>
      </c>
      <c r="Z111" s="8">
        <v>1.71426012232756E-2</v>
      </c>
      <c r="AA111" s="8">
        <v>2.5750191959827529E-2</v>
      </c>
      <c r="AB111" s="8">
        <v>-9.9086102338277304E-2</v>
      </c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</row>
    <row r="112" spans="1:63" x14ac:dyDescent="0.2">
      <c r="A112" s="7" t="str">
        <f t="shared" si="1"/>
        <v>mwg_mw_WAR_Ja_2</v>
      </c>
      <c r="B112" s="5" t="s">
        <v>3829</v>
      </c>
      <c r="C112" s="5" t="s">
        <v>188</v>
      </c>
      <c r="D112" s="5">
        <v>2</v>
      </c>
      <c r="E112" s="8" t="s">
        <v>3832</v>
      </c>
      <c r="F112" s="8">
        <v>8.1924096250532763E-2</v>
      </c>
      <c r="G112" s="8">
        <v>5.9870243643711518E-3</v>
      </c>
      <c r="H112" s="8">
        <v>4.0194161617928659E-2</v>
      </c>
      <c r="I112" s="8">
        <v>6.1046657391848447E-2</v>
      </c>
      <c r="J112" s="8">
        <v>0.13469911292086145</v>
      </c>
      <c r="K112" s="8">
        <v>4.0297794479630999E-2</v>
      </c>
      <c r="L112" s="8">
        <v>2.258945395336287E-2</v>
      </c>
      <c r="M112" s="8">
        <v>2.4686868338968271E-2</v>
      </c>
      <c r="N112" s="8">
        <v>2.1976764240144941E-2</v>
      </c>
      <c r="O112" s="8">
        <v>3.2567480565086404E-2</v>
      </c>
      <c r="P112" s="8">
        <v>2.6802502474364776E-2</v>
      </c>
      <c r="Q112" s="8">
        <v>0.10327588395552856</v>
      </c>
      <c r="R112" s="8">
        <v>6.8919972808551E-2</v>
      </c>
      <c r="S112" s="8">
        <v>3.4878442568089918E-2</v>
      </c>
      <c r="T112" s="8">
        <v>2.5737347127905874E-2</v>
      </c>
      <c r="U112" s="8">
        <v>5.720663402997328E-2</v>
      </c>
      <c r="V112" s="8">
        <v>2.3287979746729803E-2</v>
      </c>
      <c r="W112" s="8">
        <v>3.6674033727952304E-2</v>
      </c>
      <c r="X112" s="8">
        <v>1.4915611204406654E-2</v>
      </c>
      <c r="Y112" s="8">
        <v>-5.0562747952560549E-3</v>
      </c>
      <c r="Z112" s="8">
        <v>1.8101987373533301E-2</v>
      </c>
      <c r="AA112" s="8">
        <v>-3.6869319440110404E-3</v>
      </c>
      <c r="AB112" s="8">
        <v>-9.7929040894240482E-2</v>
      </c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</row>
    <row r="113" spans="1:63" x14ac:dyDescent="0.2">
      <c r="A113" s="7" t="str">
        <f t="shared" si="1"/>
        <v>mwg_mw_WAR_Ja_3</v>
      </c>
      <c r="B113" s="5" t="s">
        <v>3829</v>
      </c>
      <c r="C113" s="5" t="s">
        <v>188</v>
      </c>
      <c r="D113" s="5">
        <v>3</v>
      </c>
      <c r="E113" s="8" t="s">
        <v>3832</v>
      </c>
      <c r="F113" s="8">
        <v>7.6939191528313966E-2</v>
      </c>
      <c r="G113" s="8">
        <v>6.388196701373472E-3</v>
      </c>
      <c r="H113" s="8">
        <v>2.9407418670023056E-2</v>
      </c>
      <c r="I113" s="8">
        <v>5.8373035392528472E-2</v>
      </c>
      <c r="J113" s="8">
        <v>0.12558487011373765</v>
      </c>
      <c r="K113" s="8">
        <v>2.9462357760227764E-2</v>
      </c>
      <c r="L113" s="8">
        <v>1.7174140860517495E-2</v>
      </c>
      <c r="M113" s="8">
        <v>1.8369794397030237E-2</v>
      </c>
      <c r="N113" s="8">
        <v>2.0390313980385155E-2</v>
      </c>
      <c r="O113" s="8">
        <v>2.47513645060915E-2</v>
      </c>
      <c r="P113" s="8">
        <v>2.7479483687976369E-2</v>
      </c>
      <c r="Q113" s="8">
        <v>0.12196473091098348</v>
      </c>
      <c r="R113" s="8">
        <v>6.0011734657703819E-2</v>
      </c>
      <c r="S113" s="8">
        <v>2.5803294513389918E-2</v>
      </c>
      <c r="T113" s="8">
        <v>3.7255930900175871E-2</v>
      </c>
      <c r="U113" s="8">
        <v>4.8793835704781241E-2</v>
      </c>
      <c r="V113" s="8">
        <v>2.1194506115438161E-2</v>
      </c>
      <c r="W113" s="8">
        <v>4.4322498219449891E-2</v>
      </c>
      <c r="X113" s="8">
        <v>1.0443278795433608E-2</v>
      </c>
      <c r="Y113" s="8">
        <v>-8.055793323650251E-4</v>
      </c>
      <c r="Z113" s="8">
        <v>1.3311491444053525E-2</v>
      </c>
      <c r="AA113" s="8">
        <v>1.5983516130894548E-2</v>
      </c>
      <c r="AB113" s="8">
        <v>-9.9045078440006096E-2</v>
      </c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</row>
    <row r="114" spans="1:63" x14ac:dyDescent="0.2">
      <c r="A114" s="7" t="str">
        <f t="shared" si="1"/>
        <v>mwg_mw_WAR_Ja_4</v>
      </c>
      <c r="B114" s="5" t="s">
        <v>3829</v>
      </c>
      <c r="C114" s="5" t="s">
        <v>188</v>
      </c>
      <c r="D114" s="5">
        <v>4</v>
      </c>
      <c r="E114" s="8" t="s">
        <v>3832</v>
      </c>
      <c r="F114" s="8">
        <v>8.1808706070108483E-2</v>
      </c>
      <c r="G114" s="8">
        <v>7.9523888449071212E-3</v>
      </c>
      <c r="H114" s="8">
        <v>3.1353159128843178E-2</v>
      </c>
      <c r="I114" s="8">
        <v>5.5171287895859455E-2</v>
      </c>
      <c r="J114" s="8">
        <v>0.12316217827714215</v>
      </c>
      <c r="K114" s="8">
        <v>2.2510957949576582E-2</v>
      </c>
      <c r="L114" s="8">
        <v>1.5235320332931845E-2</v>
      </c>
      <c r="M114" s="8">
        <v>1.8829617003942145E-2</v>
      </c>
      <c r="N114" s="8">
        <v>1.9989917531989754E-2</v>
      </c>
      <c r="O114" s="8">
        <v>3.1013018153725147E-2</v>
      </c>
      <c r="P114" s="8">
        <v>2.6915113743166019E-2</v>
      </c>
      <c r="Q114" s="8">
        <v>0.10798353238569125</v>
      </c>
      <c r="R114" s="8">
        <v>6.6769770351117641E-2</v>
      </c>
      <c r="S114" s="8">
        <v>1.6080294602611289E-2</v>
      </c>
      <c r="T114" s="8">
        <v>6.0691513757767934E-2</v>
      </c>
      <c r="U114" s="8">
        <v>6.5184883469435739E-2</v>
      </c>
      <c r="V114" s="8">
        <v>2.2089716087736466E-2</v>
      </c>
      <c r="W114" s="8">
        <v>7.9190594150332583E-2</v>
      </c>
      <c r="X114" s="8">
        <v>5.4000245130515934E-2</v>
      </c>
      <c r="Y114" s="8">
        <v>1.4634266527357997E-2</v>
      </c>
      <c r="Z114" s="8">
        <v>2.1980730535730908E-2</v>
      </c>
      <c r="AA114" s="8">
        <v>1.162668041432724E-2</v>
      </c>
      <c r="AB114" s="8">
        <v>-9.3111722965524391E-2</v>
      </c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</row>
    <row r="115" spans="1:63" x14ac:dyDescent="0.2">
      <c r="A115" s="7" t="str">
        <f t="shared" si="1"/>
        <v>mwg_mw_WAR_Ja_5</v>
      </c>
      <c r="B115" s="5" t="s">
        <v>3829</v>
      </c>
      <c r="C115" s="5" t="s">
        <v>188</v>
      </c>
      <c r="D115" s="5">
        <v>5</v>
      </c>
      <c r="E115" s="8" t="s">
        <v>3832</v>
      </c>
      <c r="F115" s="8">
        <v>7.7487241139894802E-2</v>
      </c>
      <c r="G115" s="8">
        <v>1.5547248215492804E-2</v>
      </c>
      <c r="H115" s="8">
        <v>2.7456322891747043E-2</v>
      </c>
      <c r="I115" s="8">
        <v>5.9472105154202426E-2</v>
      </c>
      <c r="J115" s="8">
        <v>0.12075873376028112</v>
      </c>
      <c r="K115" s="8">
        <v>2.7663829424587227E-2</v>
      </c>
      <c r="L115" s="8">
        <v>1.9551776681018485E-2</v>
      </c>
      <c r="M115" s="8">
        <v>2.0651037142181528E-2</v>
      </c>
      <c r="N115" s="8">
        <v>1.8231749321691026E-2</v>
      </c>
      <c r="O115" s="8">
        <v>3.103790997857625E-2</v>
      </c>
      <c r="P115" s="8">
        <v>2.4026223010067627E-2</v>
      </c>
      <c r="Q115" s="8">
        <v>0.11514653091935556</v>
      </c>
      <c r="R115" s="8">
        <v>7.3949498922095902E-2</v>
      </c>
      <c r="S115" s="8">
        <v>1.38846660586045E-2</v>
      </c>
      <c r="T115" s="8">
        <v>6.0977725720944731E-2</v>
      </c>
      <c r="U115" s="8">
        <v>7.6750161417451723E-2</v>
      </c>
      <c r="V115" s="8">
        <v>3.4315299028058854E-2</v>
      </c>
      <c r="W115" s="8">
        <v>7.8945947101661362E-2</v>
      </c>
      <c r="X115" s="8">
        <v>6.7761752805884701E-2</v>
      </c>
      <c r="Y115" s="8">
        <v>4.3427806169167749E-2</v>
      </c>
      <c r="Z115" s="8">
        <v>4.1501070398075823E-2</v>
      </c>
      <c r="AA115" s="8">
        <v>4.1564035052243264E-2</v>
      </c>
      <c r="AB115" s="8">
        <v>-9.2379679166675333E-2</v>
      </c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</row>
    <row r="116" spans="1:63" x14ac:dyDescent="0.2">
      <c r="A116" s="7" t="str">
        <f t="shared" si="1"/>
        <v>mwg_mw_WAR_Ja_6</v>
      </c>
      <c r="B116" s="5" t="s">
        <v>3829</v>
      </c>
      <c r="C116" s="5" t="s">
        <v>188</v>
      </c>
      <c r="D116" s="5">
        <v>6</v>
      </c>
      <c r="E116" s="8" t="s">
        <v>3832</v>
      </c>
      <c r="F116" s="8">
        <v>7.8567854875144061E-2</v>
      </c>
      <c r="G116" s="8">
        <v>5.1557012349288112E-3</v>
      </c>
      <c r="H116" s="8">
        <v>2.2816846184373407E-2</v>
      </c>
      <c r="I116" s="8">
        <v>6.1893529901181576E-2</v>
      </c>
      <c r="J116" s="8">
        <v>0.12953969838221058</v>
      </c>
      <c r="K116" s="8">
        <v>2.9743973620662612E-2</v>
      </c>
      <c r="L116" s="8">
        <v>1.914304104315856E-2</v>
      </c>
      <c r="M116" s="8">
        <v>1.8983151663068965E-2</v>
      </c>
      <c r="N116" s="8">
        <v>2.2305598063951937E-2</v>
      </c>
      <c r="O116" s="8">
        <v>2.7873456654466056E-2</v>
      </c>
      <c r="P116" s="8">
        <v>2.4031291605631333E-2</v>
      </c>
      <c r="Q116" s="8">
        <v>0.13056199121010792</v>
      </c>
      <c r="R116" s="8">
        <v>5.8301054890619763E-2</v>
      </c>
      <c r="S116" s="8">
        <v>2.5923520055804117E-2</v>
      </c>
      <c r="T116" s="8">
        <v>5.1521363467543768E-2</v>
      </c>
      <c r="U116" s="8">
        <v>5.2042610351740626E-2</v>
      </c>
      <c r="V116" s="8">
        <v>2.3757369463034639E-2</v>
      </c>
      <c r="W116" s="8">
        <v>6.2693473472224426E-2</v>
      </c>
      <c r="X116" s="8">
        <v>2.1619592458602011E-2</v>
      </c>
      <c r="Y116" s="8">
        <v>4.4651733436502639E-3</v>
      </c>
      <c r="Z116" s="8">
        <v>1.9126919448318791E-2</v>
      </c>
      <c r="AA116" s="8">
        <v>1.941716524271131E-2</v>
      </c>
      <c r="AB116" s="8">
        <v>-9.9888618810346608E-2</v>
      </c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</row>
    <row r="117" spans="1:63" x14ac:dyDescent="0.2">
      <c r="A117" s="7" t="str">
        <f t="shared" si="1"/>
        <v>mwg_mw_WAR_Ja_7</v>
      </c>
      <c r="B117" s="5" t="s">
        <v>3829</v>
      </c>
      <c r="C117" s="5" t="s">
        <v>188</v>
      </c>
      <c r="D117" s="5">
        <v>7</v>
      </c>
      <c r="E117" s="8" t="s">
        <v>3832</v>
      </c>
      <c r="F117" s="8">
        <v>8.393086413595352E-2</v>
      </c>
      <c r="G117" s="8">
        <v>2.1266201081105551E-2</v>
      </c>
      <c r="H117" s="8">
        <v>3.5315029809273035E-2</v>
      </c>
      <c r="I117" s="8">
        <v>6.8680450443448615E-2</v>
      </c>
      <c r="J117" s="8">
        <v>0.12748171544261466</v>
      </c>
      <c r="K117" s="8">
        <v>3.4576894624747112E-2</v>
      </c>
      <c r="L117" s="8">
        <v>1.7855764370640514E-2</v>
      </c>
      <c r="M117" s="8">
        <v>2.1106566514296876E-2</v>
      </c>
      <c r="N117" s="8">
        <v>2.9465082060371461E-2</v>
      </c>
      <c r="O117" s="8">
        <v>3.3311821598840829E-2</v>
      </c>
      <c r="P117" s="8">
        <v>3.0337588937713988E-2</v>
      </c>
      <c r="Q117" s="8">
        <v>0.11728375110501088</v>
      </c>
      <c r="R117" s="8">
        <v>4.1035956608747259E-2</v>
      </c>
      <c r="S117" s="8">
        <v>2.0510543585365859E-2</v>
      </c>
      <c r="T117" s="8">
        <v>4.6954296668892725E-2</v>
      </c>
      <c r="U117" s="8">
        <v>4.8910031072642468E-2</v>
      </c>
      <c r="V117" s="8">
        <v>3.126372723640447E-2</v>
      </c>
      <c r="W117" s="8">
        <v>6.132325167951258E-3</v>
      </c>
      <c r="X117" s="8">
        <v>-3.4566741008909663E-2</v>
      </c>
      <c r="Y117" s="8">
        <v>-1.6727355405501187E-2</v>
      </c>
      <c r="Z117" s="8">
        <v>-2.7165020837166542E-3</v>
      </c>
      <c r="AA117" s="8">
        <v>-9.0023885258269098E-3</v>
      </c>
      <c r="AB117" s="8">
        <v>-9.3225052106059469E-2</v>
      </c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</row>
    <row r="118" spans="1:63" x14ac:dyDescent="0.2">
      <c r="A118" s="7" t="str">
        <f t="shared" si="1"/>
        <v>mwg_mw_WAR_Ja_8</v>
      </c>
      <c r="B118" s="5" t="s">
        <v>3829</v>
      </c>
      <c r="C118" s="5" t="s">
        <v>188</v>
      </c>
      <c r="D118" s="5">
        <v>8</v>
      </c>
      <c r="E118" s="8" t="s">
        <v>3832</v>
      </c>
      <c r="F118" s="8">
        <v>6.4203128936119791E-2</v>
      </c>
      <c r="G118" s="8">
        <v>1.1838768917766362E-2</v>
      </c>
      <c r="H118" s="8">
        <v>4.6066356978830658E-2</v>
      </c>
      <c r="I118" s="8">
        <v>6.9091778795886016E-2</v>
      </c>
      <c r="J118" s="8">
        <v>0.12615749996042513</v>
      </c>
      <c r="K118" s="8">
        <v>2.9450187730596156E-2</v>
      </c>
      <c r="L118" s="8">
        <v>2.0030336902293389E-2</v>
      </c>
      <c r="M118" s="8">
        <v>1.2117400073004658E-2</v>
      </c>
      <c r="N118" s="8">
        <v>1.0848379618058734E-2</v>
      </c>
      <c r="O118" s="8">
        <v>1.6231251320464546E-2</v>
      </c>
      <c r="P118" s="8">
        <v>1.7993017251793253E-2</v>
      </c>
      <c r="Q118" s="8">
        <v>0.11221225605820084</v>
      </c>
      <c r="R118" s="8">
        <v>6.5042312336321739E-2</v>
      </c>
      <c r="S118" s="8">
        <v>6.2748836834520816E-2</v>
      </c>
      <c r="T118" s="8">
        <v>4.1232719761994163E-2</v>
      </c>
      <c r="U118" s="8">
        <v>2.0924272774255348E-2</v>
      </c>
      <c r="V118" s="8">
        <v>3.026532373430868E-2</v>
      </c>
      <c r="W118" s="8">
        <v>4.2524904339375835E-2</v>
      </c>
      <c r="X118" s="8">
        <v>1.7900966592339085E-3</v>
      </c>
      <c r="Y118" s="8">
        <v>-1.3492913673599172E-2</v>
      </c>
      <c r="Z118" s="8">
        <v>-2.9243988284030076E-3</v>
      </c>
      <c r="AA118" s="8">
        <v>-5.4605403995324764E-3</v>
      </c>
      <c r="AB118" s="8">
        <v>-0.10342588556023002</v>
      </c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</row>
    <row r="119" spans="1:63" x14ac:dyDescent="0.2">
      <c r="A119" s="7" t="str">
        <f t="shared" si="1"/>
        <v>bue_nemiet_CFR_Ja_1</v>
      </c>
      <c r="B119" s="5" t="s">
        <v>3830</v>
      </c>
      <c r="C119" s="5" t="s">
        <v>188</v>
      </c>
      <c r="D119" s="5">
        <v>1</v>
      </c>
      <c r="E119" s="8" t="s">
        <v>3832</v>
      </c>
      <c r="F119" s="8">
        <v>5.3186940988213076E-2</v>
      </c>
      <c r="G119" s="8">
        <v>4.710015109927352E-2</v>
      </c>
      <c r="H119" s="8">
        <v>4.7333676153593567E-2</v>
      </c>
      <c r="I119" s="8">
        <v>4.9447543246877675E-2</v>
      </c>
      <c r="J119" s="8">
        <v>4.4432864116772469E-2</v>
      </c>
      <c r="K119" s="8">
        <v>3.6175514327853209E-2</v>
      </c>
      <c r="L119" s="8">
        <v>3.9986509832736321E-2</v>
      </c>
      <c r="M119" s="8">
        <v>3.9823600462984714E-2</v>
      </c>
      <c r="N119" s="8">
        <v>3.8713635689310869E-2</v>
      </c>
      <c r="O119" s="8">
        <v>3.8457793382172228E-2</v>
      </c>
      <c r="P119" s="8">
        <v>4.3343380211578388E-2</v>
      </c>
      <c r="Q119" s="8">
        <v>3.9994227671860894E-2</v>
      </c>
      <c r="R119" s="8">
        <v>3.5655449852898043E-2</v>
      </c>
      <c r="S119" s="8">
        <v>3.5208463317280586E-2</v>
      </c>
      <c r="T119" s="8">
        <v>3.3807879754383117E-2</v>
      </c>
      <c r="U119" s="8">
        <v>3.6208215261125228E-2</v>
      </c>
      <c r="V119" s="8">
        <v>2.930937904617285E-2</v>
      </c>
      <c r="W119" s="8">
        <v>3.078734978390911E-2</v>
      </c>
      <c r="X119" s="8">
        <v>4.1703822092481441E-2</v>
      </c>
      <c r="Y119" s="8">
        <v>3.419604734960513E-2</v>
      </c>
      <c r="Z119" s="8">
        <v>3.5493484553139311E-2</v>
      </c>
      <c r="AA119" s="8">
        <v>3.8925875574530582E-2</v>
      </c>
      <c r="AB119" s="8">
        <v>3.4420555717915163E-2</v>
      </c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</row>
    <row r="120" spans="1:63" x14ac:dyDescent="0.2">
      <c r="A120" s="7" t="str">
        <f t="shared" ref="A120:A144" si="2">CONCATENATE(B120,"_",C120,"_",D120)</f>
        <v>bue_nemiet_CFR_Ja_3</v>
      </c>
      <c r="B120" s="5" t="s">
        <v>3830</v>
      </c>
      <c r="C120" s="5" t="s">
        <v>188</v>
      </c>
      <c r="D120" s="5">
        <v>3</v>
      </c>
      <c r="E120" s="8" t="s">
        <v>3832</v>
      </c>
      <c r="F120" s="8">
        <v>5.341450843713684E-2</v>
      </c>
      <c r="G120" s="8">
        <v>4.9550422311062971E-2</v>
      </c>
      <c r="H120" s="8">
        <v>4.8167377749561965E-2</v>
      </c>
      <c r="I120" s="8">
        <v>4.8502641721005019E-2</v>
      </c>
      <c r="J120" s="8">
        <v>4.6196831055101743E-2</v>
      </c>
      <c r="K120" s="8">
        <v>4.2140629302945654E-2</v>
      </c>
      <c r="L120" s="8">
        <v>4.0800762519642611E-2</v>
      </c>
      <c r="M120" s="8">
        <v>4.0293635590761052E-2</v>
      </c>
      <c r="N120" s="8">
        <v>4.2300744304297019E-2</v>
      </c>
      <c r="O120" s="8">
        <v>4.1852329699229522E-2</v>
      </c>
      <c r="P120" s="8">
        <v>3.9563869831799353E-2</v>
      </c>
      <c r="Q120" s="8">
        <v>4.2852481399605118E-2</v>
      </c>
      <c r="R120" s="8">
        <v>4.149983024411829E-2</v>
      </c>
      <c r="S120" s="8">
        <v>3.8487663700769788E-2</v>
      </c>
      <c r="T120" s="8">
        <v>3.9547191276650982E-2</v>
      </c>
      <c r="U120" s="8">
        <v>3.6654553114238111E-2</v>
      </c>
      <c r="V120" s="8">
        <v>2.9651990297013885E-2</v>
      </c>
      <c r="W120" s="8">
        <v>3.3138953923008724E-2</v>
      </c>
      <c r="X120" s="8">
        <v>4.4787133843056062E-2</v>
      </c>
      <c r="Y120" s="8">
        <v>3.7885495383625935E-2</v>
      </c>
      <c r="Z120" s="8">
        <v>3.7890409300959084E-2</v>
      </c>
      <c r="AA120" s="8">
        <v>4.0227974035021326E-2</v>
      </c>
      <c r="AB120" s="8">
        <v>3.64135347063708E-2</v>
      </c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</row>
    <row r="121" spans="1:63" x14ac:dyDescent="0.2">
      <c r="A121" s="7" t="str">
        <f t="shared" si="2"/>
        <v>bue_nemiet_CFR_Ja_4</v>
      </c>
      <c r="B121" s="5" t="s">
        <v>3830</v>
      </c>
      <c r="C121" s="5" t="s">
        <v>188</v>
      </c>
      <c r="D121" s="5">
        <v>4</v>
      </c>
      <c r="E121" s="8" t="s">
        <v>3832</v>
      </c>
      <c r="F121" s="8">
        <v>4.9093682687280878E-2</v>
      </c>
      <c r="G121" s="8">
        <v>4.7885772292524602E-2</v>
      </c>
      <c r="H121" s="8">
        <v>4.58737437837295E-2</v>
      </c>
      <c r="I121" s="8">
        <v>4.2686990258745443E-2</v>
      </c>
      <c r="J121" s="8">
        <v>4.0469464296734127E-2</v>
      </c>
      <c r="K121" s="8">
        <v>3.8128161336298455E-2</v>
      </c>
      <c r="L121" s="8">
        <v>3.8941039296968134E-2</v>
      </c>
      <c r="M121" s="8">
        <v>3.6765529999622848E-2</v>
      </c>
      <c r="N121" s="8">
        <v>3.8557283345880641E-2</v>
      </c>
      <c r="O121" s="8">
        <v>3.8896362371949565E-2</v>
      </c>
      <c r="P121" s="8">
        <v>3.5017577302515743E-2</v>
      </c>
      <c r="Q121" s="8">
        <v>4.1968465176036585E-2</v>
      </c>
      <c r="R121" s="8">
        <v>3.5422811072262979E-2</v>
      </c>
      <c r="S121" s="8">
        <v>3.6874978270872501E-2</v>
      </c>
      <c r="T121" s="8">
        <v>3.6251791458063842E-2</v>
      </c>
      <c r="U121" s="8">
        <v>3.5336504917534289E-2</v>
      </c>
      <c r="V121" s="8">
        <v>2.6548660198185491E-2</v>
      </c>
      <c r="W121" s="8">
        <v>3.0227042931786609E-2</v>
      </c>
      <c r="X121" s="8">
        <v>3.9466333224801753E-2</v>
      </c>
      <c r="Y121" s="8">
        <v>3.4099167389378286E-2</v>
      </c>
      <c r="Z121" s="8">
        <v>3.3928635876531145E-2</v>
      </c>
      <c r="AA121" s="8">
        <v>3.2525095710769461E-2</v>
      </c>
      <c r="AB121" s="8">
        <v>3.1402998372935011E-2</v>
      </c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</row>
    <row r="122" spans="1:63" x14ac:dyDescent="0.2">
      <c r="A122" s="7" t="str">
        <f t="shared" si="2"/>
        <v>bue_nemiet_CFR_Ja_5</v>
      </c>
      <c r="B122" s="5" t="s">
        <v>3830</v>
      </c>
      <c r="C122" s="5" t="s">
        <v>188</v>
      </c>
      <c r="D122" s="5">
        <v>5</v>
      </c>
      <c r="E122" s="8" t="s">
        <v>3832</v>
      </c>
      <c r="F122" s="8">
        <v>4.8479939466521557E-2</v>
      </c>
      <c r="G122" s="8">
        <v>4.3114061540208616E-2</v>
      </c>
      <c r="H122" s="8">
        <v>4.1265629460263215E-2</v>
      </c>
      <c r="I122" s="8">
        <v>4.0796010186146175E-2</v>
      </c>
      <c r="J122" s="8">
        <v>4.2467357058638751E-2</v>
      </c>
      <c r="K122" s="8">
        <v>3.5753927933130064E-2</v>
      </c>
      <c r="L122" s="8">
        <v>3.6627775834751512E-2</v>
      </c>
      <c r="M122" s="8">
        <v>3.3893031706384372E-2</v>
      </c>
      <c r="N122" s="8">
        <v>3.7017608158295509E-2</v>
      </c>
      <c r="O122" s="8">
        <v>3.5940284471570549E-2</v>
      </c>
      <c r="P122" s="8">
        <v>3.4106337228894383E-2</v>
      </c>
      <c r="Q122" s="8">
        <v>3.9477255095184884E-2</v>
      </c>
      <c r="R122" s="8">
        <v>3.5080044046135302E-2</v>
      </c>
      <c r="S122" s="8">
        <v>3.5465729321370931E-2</v>
      </c>
      <c r="T122" s="8">
        <v>3.3873957874398404E-2</v>
      </c>
      <c r="U122" s="8">
        <v>3.3428475388556901E-2</v>
      </c>
      <c r="V122" s="8">
        <v>2.7231905176437133E-2</v>
      </c>
      <c r="W122" s="8">
        <v>2.9921278044823748E-2</v>
      </c>
      <c r="X122" s="8">
        <v>3.8672716364994981E-2</v>
      </c>
      <c r="Y122" s="8">
        <v>3.3056509898249445E-2</v>
      </c>
      <c r="Z122" s="8">
        <v>3.4388379446105434E-2</v>
      </c>
      <c r="AA122" s="8">
        <v>3.3147562431439639E-2</v>
      </c>
      <c r="AB122" s="8">
        <v>2.9628054918710688E-2</v>
      </c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</row>
    <row r="123" spans="1:63" x14ac:dyDescent="0.2">
      <c r="A123" s="7" t="str">
        <f t="shared" si="2"/>
        <v>bue_nemiet_CFR_Ja_6</v>
      </c>
      <c r="B123" s="5" t="s">
        <v>3830</v>
      </c>
      <c r="C123" s="5" t="s">
        <v>188</v>
      </c>
      <c r="D123" s="5">
        <v>6</v>
      </c>
      <c r="E123" s="8" t="s">
        <v>3832</v>
      </c>
      <c r="F123" s="8">
        <v>5.4018294837309383E-2</v>
      </c>
      <c r="G123" s="8">
        <v>4.9379318079132581E-2</v>
      </c>
      <c r="H123" s="8">
        <v>4.90338849866725E-2</v>
      </c>
      <c r="I123" s="8">
        <v>4.8583262040260491E-2</v>
      </c>
      <c r="J123" s="8">
        <v>4.3503901369674039E-2</v>
      </c>
      <c r="K123" s="8">
        <v>4.1998632715899729E-2</v>
      </c>
      <c r="L123" s="8">
        <v>4.1515636741509765E-2</v>
      </c>
      <c r="M123" s="8">
        <v>4.1936546544327512E-2</v>
      </c>
      <c r="N123" s="8">
        <v>4.242968437824033E-2</v>
      </c>
      <c r="O123" s="8">
        <v>4.1335606486491851E-2</v>
      </c>
      <c r="P123" s="8">
        <v>3.9613459407942371E-2</v>
      </c>
      <c r="Q123" s="8">
        <v>4.5286317620373349E-2</v>
      </c>
      <c r="R123" s="8">
        <v>4.0220045609717148E-2</v>
      </c>
      <c r="S123" s="8">
        <v>3.6741589047788722E-2</v>
      </c>
      <c r="T123" s="8">
        <v>4.149688740795289E-2</v>
      </c>
      <c r="U123" s="8">
        <v>3.8236886119478106E-2</v>
      </c>
      <c r="V123" s="8">
        <v>3.3529745035788067E-2</v>
      </c>
      <c r="W123" s="8">
        <v>3.7601779652144646E-2</v>
      </c>
      <c r="X123" s="8">
        <v>4.3843083990137463E-2</v>
      </c>
      <c r="Y123" s="8">
        <v>3.6687409129929467E-2</v>
      </c>
      <c r="Z123" s="8">
        <v>4.2488100886182559E-2</v>
      </c>
      <c r="AA123" s="8">
        <v>4.060702853707953E-2</v>
      </c>
      <c r="AB123" s="8">
        <v>3.6295224994715714E-2</v>
      </c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</row>
    <row r="124" spans="1:63" x14ac:dyDescent="0.2">
      <c r="A124" s="7" t="str">
        <f t="shared" si="2"/>
        <v>bue_nemiet_CFR_Ja_8</v>
      </c>
      <c r="B124" s="5" t="s">
        <v>3830</v>
      </c>
      <c r="C124" s="5" t="s">
        <v>188</v>
      </c>
      <c r="D124" s="5">
        <v>8</v>
      </c>
      <c r="E124" s="8" t="s">
        <v>3832</v>
      </c>
      <c r="F124" s="8">
        <v>5.1639321362173259E-2</v>
      </c>
      <c r="G124" s="8">
        <v>4.7191305956520366E-2</v>
      </c>
      <c r="H124" s="8">
        <v>4.6874082771922947E-2</v>
      </c>
      <c r="I124" s="8">
        <v>4.6420357480413808E-2</v>
      </c>
      <c r="J124" s="8">
        <v>4.4209951501633218E-2</v>
      </c>
      <c r="K124" s="8">
        <v>4.0216694482819906E-2</v>
      </c>
      <c r="L124" s="8">
        <v>3.8683234696331552E-2</v>
      </c>
      <c r="M124" s="8">
        <v>3.9169176662158314E-2</v>
      </c>
      <c r="N124" s="8">
        <v>3.9856365447226975E-2</v>
      </c>
      <c r="O124" s="8">
        <v>3.9404325413077118E-2</v>
      </c>
      <c r="P124" s="8">
        <v>4.0708190226103919E-2</v>
      </c>
      <c r="Q124" s="8">
        <v>4.8640487269196793E-2</v>
      </c>
      <c r="R124" s="8">
        <v>4.1153393646894243E-2</v>
      </c>
      <c r="S124" s="8">
        <v>3.6134124019673357E-2</v>
      </c>
      <c r="T124" s="8">
        <v>3.5714342956294449E-2</v>
      </c>
      <c r="U124" s="8">
        <v>3.6408197025757871E-2</v>
      </c>
      <c r="V124" s="8">
        <v>2.6866588531171628E-2</v>
      </c>
      <c r="W124" s="8">
        <v>3.036764366843971E-2</v>
      </c>
      <c r="X124" s="8">
        <v>4.0217185980954591E-2</v>
      </c>
      <c r="Y124" s="8">
        <v>3.9993290157563595E-2</v>
      </c>
      <c r="Z124" s="8">
        <v>4.0720637023704251E-2</v>
      </c>
      <c r="AA124" s="8">
        <v>4.1064183836770608E-2</v>
      </c>
      <c r="AB124" s="8">
        <v>3.5087922316631173E-2</v>
      </c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</row>
    <row r="125" spans="1:63" x14ac:dyDescent="0.2">
      <c r="A125" s="7" t="str">
        <f t="shared" si="2"/>
        <v>bue_mw_WAR_Ja_1</v>
      </c>
      <c r="B125" s="5" t="s">
        <v>3831</v>
      </c>
      <c r="C125" s="5" t="s">
        <v>188</v>
      </c>
      <c r="D125" s="5">
        <v>1</v>
      </c>
      <c r="E125" s="8" t="s">
        <v>3832</v>
      </c>
      <c r="F125" s="8">
        <v>0.15704806511965352</v>
      </c>
      <c r="G125" s="8">
        <v>6.6885331675285986E-3</v>
      </c>
      <c r="H125" s="8">
        <v>2.6027526299577497E-2</v>
      </c>
      <c r="I125" s="8">
        <v>0.13304255464228443</v>
      </c>
      <c r="J125" s="8">
        <v>0.15099869863499427</v>
      </c>
      <c r="K125" s="8">
        <v>-5.1957815583616673E-2</v>
      </c>
      <c r="L125" s="8">
        <v>5.0109136039408364E-2</v>
      </c>
      <c r="M125" s="8">
        <v>4.7169651147954239E-2</v>
      </c>
      <c r="N125" s="8">
        <v>-1.3640413015520991E-3</v>
      </c>
      <c r="O125" s="8">
        <v>7.3421071780357394E-3</v>
      </c>
      <c r="P125" s="8">
        <v>0.15620348875841339</v>
      </c>
      <c r="Q125" s="8">
        <v>0.10970671327252157</v>
      </c>
      <c r="R125" s="8">
        <v>-2.1414375514730799E-2</v>
      </c>
      <c r="S125" s="8">
        <v>-2.3295229480313817E-2</v>
      </c>
      <c r="T125" s="8">
        <v>-5.6566171911504037E-2</v>
      </c>
      <c r="U125" s="8">
        <v>8.4889334494843816E-2</v>
      </c>
      <c r="V125" s="8">
        <v>-0.13865837696895655</v>
      </c>
      <c r="W125" s="8">
        <v>-0.16134041562883306</v>
      </c>
      <c r="X125" s="8">
        <v>0.15596625703624389</v>
      </c>
      <c r="Y125" s="8">
        <v>-6.6797372012380452E-2</v>
      </c>
      <c r="Z125" s="8">
        <v>-1.579190360310001E-2</v>
      </c>
      <c r="AA125" s="8">
        <v>0.13181284475750754</v>
      </c>
      <c r="AB125" s="8">
        <v>-5.6761443888168839E-2</v>
      </c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</row>
    <row r="126" spans="1:63" x14ac:dyDescent="0.2">
      <c r="A126" s="7" t="str">
        <f t="shared" si="2"/>
        <v>bue_mw_WAR_Ja_3</v>
      </c>
      <c r="B126" s="5" t="s">
        <v>3831</v>
      </c>
      <c r="C126" s="5" t="s">
        <v>188</v>
      </c>
      <c r="D126" s="5">
        <v>3</v>
      </c>
      <c r="E126" s="8" t="s">
        <v>3832</v>
      </c>
      <c r="F126" s="8">
        <v>0.10172601136212855</v>
      </c>
      <c r="G126" s="8">
        <v>5.4181041588701184E-3</v>
      </c>
      <c r="H126" s="8">
        <v>-9.3767733043607082E-3</v>
      </c>
      <c r="I126" s="8">
        <v>4.7852553031810352E-2</v>
      </c>
      <c r="J126" s="8">
        <v>0.11550427839160982</v>
      </c>
      <c r="K126" s="8">
        <v>3.2962999282578398E-2</v>
      </c>
      <c r="L126" s="8">
        <v>-9.8081627813217942E-5</v>
      </c>
      <c r="M126" s="8">
        <v>-1.2203617228266905E-2</v>
      </c>
      <c r="N126" s="8">
        <v>2.0207302753517231E-2</v>
      </c>
      <c r="O126" s="8">
        <v>2.4041283483865916E-2</v>
      </c>
      <c r="P126" s="8">
        <v>-2.4715169625066813E-2</v>
      </c>
      <c r="Q126" s="8">
        <v>9.6578562684270342E-2</v>
      </c>
      <c r="R126" s="8">
        <v>8.170046503053241E-2</v>
      </c>
      <c r="S126" s="8">
        <v>-6.0853078382873127E-3</v>
      </c>
      <c r="T126" s="8">
        <v>3.9858223731294773E-2</v>
      </c>
      <c r="U126" s="8">
        <v>4.3089089243810497E-2</v>
      </c>
      <c r="V126" s="8">
        <v>-0.18092440281657618</v>
      </c>
      <c r="W126" s="8">
        <v>-0.12821078600206848</v>
      </c>
      <c r="X126" s="8">
        <v>0.18376242165625034</v>
      </c>
      <c r="Y126" s="8">
        <v>-3.291970283752621E-2</v>
      </c>
      <c r="Z126" s="8">
        <v>-3.7186729414059427E-2</v>
      </c>
      <c r="AA126" s="8">
        <v>6.5111426493797309E-2</v>
      </c>
      <c r="AB126" s="8">
        <v>-0.10529568228147934</v>
      </c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</row>
    <row r="127" spans="1:63" x14ac:dyDescent="0.2">
      <c r="A127" s="7" t="str">
        <f t="shared" si="2"/>
        <v>bue_mw_WAR_Ja_4</v>
      </c>
      <c r="B127" s="5" t="s">
        <v>3831</v>
      </c>
      <c r="C127" s="5" t="s">
        <v>188</v>
      </c>
      <c r="D127" s="5">
        <v>4</v>
      </c>
      <c r="E127" s="8" t="s">
        <v>3832</v>
      </c>
      <c r="F127" s="8">
        <v>0.10108917115684779</v>
      </c>
      <c r="G127" s="8">
        <v>5.4942015866857652E-2</v>
      </c>
      <c r="H127" s="8">
        <v>2.4942720630096726E-2</v>
      </c>
      <c r="I127" s="8">
        <v>5.7108273446750957E-3</v>
      </c>
      <c r="J127" s="8">
        <v>7.610377035821414E-2</v>
      </c>
      <c r="K127" s="8">
        <v>2.8747696204078244E-2</v>
      </c>
      <c r="L127" s="8">
        <v>5.0861260769483829E-2</v>
      </c>
      <c r="M127" s="8">
        <v>-7.7187724003470182E-3</v>
      </c>
      <c r="N127" s="8">
        <v>2.2254492790501512E-2</v>
      </c>
      <c r="O127" s="8">
        <v>4.8950742902087452E-2</v>
      </c>
      <c r="P127" s="8">
        <v>-4.8811716923053083E-2</v>
      </c>
      <c r="Q127" s="8">
        <v>0.19218725110859469</v>
      </c>
      <c r="R127" s="8">
        <v>1.1630355649026036E-3</v>
      </c>
      <c r="S127" s="8">
        <v>2.6928249523259007E-2</v>
      </c>
      <c r="T127" s="8">
        <v>-1.384636870024003E-2</v>
      </c>
      <c r="U127" s="8">
        <v>0.1118900198530477</v>
      </c>
      <c r="V127" s="8">
        <v>-0.17999226243453625</v>
      </c>
      <c r="W127" s="8">
        <v>-0.12370976838268033</v>
      </c>
      <c r="X127" s="8">
        <v>0.17933796864146423</v>
      </c>
      <c r="Y127" s="8">
        <v>-1.6990210851983045E-2</v>
      </c>
      <c r="Z127" s="8">
        <v>-1.2704413827282601E-2</v>
      </c>
      <c r="AA127" s="8">
        <v>7.4122882164104897E-3</v>
      </c>
      <c r="AB127" s="8">
        <v>-7.7011812587068018E-2</v>
      </c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</row>
    <row r="128" spans="1:63" x14ac:dyDescent="0.2">
      <c r="A128" s="7" t="str">
        <f t="shared" si="2"/>
        <v>bue_mw_WAR_Ja_5</v>
      </c>
      <c r="B128" s="5" t="s">
        <v>3831</v>
      </c>
      <c r="C128" s="5" t="s">
        <v>188</v>
      </c>
      <c r="D128" s="5">
        <v>5</v>
      </c>
      <c r="E128" s="8" t="s">
        <v>3832</v>
      </c>
      <c r="F128" s="8">
        <v>0.1372718472700527</v>
      </c>
      <c r="G128" s="8">
        <v>-6.3736897474471199E-3</v>
      </c>
      <c r="H128" s="8">
        <v>-3.546218467334239E-2</v>
      </c>
      <c r="I128" s="8">
        <v>3.0033280632482118E-3</v>
      </c>
      <c r="J128" s="8">
        <v>0.18350938290596308</v>
      </c>
      <c r="K128" s="8">
        <v>1.1800810794243111E-2</v>
      </c>
      <c r="L128" s="8">
        <v>3.7936606857895239E-2</v>
      </c>
      <c r="M128" s="8">
        <v>-4.5582249040128198E-2</v>
      </c>
      <c r="N128" s="8">
        <v>2.4689943095064448E-2</v>
      </c>
      <c r="O128" s="8">
        <v>1.0410355964463047E-2</v>
      </c>
      <c r="P128" s="8">
        <v>-3.1339953663441444E-2</v>
      </c>
      <c r="Q128" s="8">
        <v>0.15703329409094557</v>
      </c>
      <c r="R128" s="8">
        <v>9.9718585805503857E-3</v>
      </c>
      <c r="S128" s="8">
        <v>9.7814334198544906E-3</v>
      </c>
      <c r="T128" s="8">
        <v>-8.7828767419910747E-3</v>
      </c>
      <c r="U128" s="8">
        <v>4.9474689351359347E-2</v>
      </c>
      <c r="V128" s="8">
        <v>-0.15949669847074532</v>
      </c>
      <c r="W128" s="8">
        <v>-0.12130723655926257</v>
      </c>
      <c r="X128" s="8">
        <v>0.15129897320477981</v>
      </c>
      <c r="Y128" s="8">
        <v>-1.7144302262206979E-2</v>
      </c>
      <c r="Z128" s="8">
        <v>7.7951265425262761E-2</v>
      </c>
      <c r="AA128" s="8">
        <v>9.506417596088812E-2</v>
      </c>
      <c r="AB128" s="8">
        <v>-7.313627578770765E-2</v>
      </c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</row>
    <row r="129" spans="1:63" x14ac:dyDescent="0.2">
      <c r="A129" s="7" t="str">
        <f t="shared" si="2"/>
        <v>bue_mw_WAR_Ja_6</v>
      </c>
      <c r="B129" s="5" t="s">
        <v>3831</v>
      </c>
      <c r="C129" s="5" t="s">
        <v>188</v>
      </c>
      <c r="D129" s="5">
        <v>6</v>
      </c>
      <c r="E129" s="8" t="s">
        <v>3832</v>
      </c>
      <c r="F129" s="8">
        <v>0.11416185391451217</v>
      </c>
      <c r="G129" s="8">
        <v>2.1644482136216059E-3</v>
      </c>
      <c r="H129" s="8">
        <v>7.9345216510136041E-3</v>
      </c>
      <c r="I129" s="8">
        <v>4.8198319190492223E-2</v>
      </c>
      <c r="J129" s="8">
        <v>4.5243462707972304E-2</v>
      </c>
      <c r="K129" s="8">
        <v>2.387388558629544E-2</v>
      </c>
      <c r="L129" s="8">
        <v>1.2552491016631695E-2</v>
      </c>
      <c r="M129" s="8">
        <v>2.361479263671451E-2</v>
      </c>
      <c r="N129" s="8">
        <v>2.278455974716187E-2</v>
      </c>
      <c r="O129" s="8">
        <v>1.1968621164994753E-2</v>
      </c>
      <c r="P129" s="8">
        <v>-2.1205660084647304E-2</v>
      </c>
      <c r="Q129" s="8">
        <v>0.16629816289874144</v>
      </c>
      <c r="R129" s="8">
        <v>4.7416113689696227E-2</v>
      </c>
      <c r="S129" s="8">
        <v>-8.5277660386446019E-2</v>
      </c>
      <c r="T129" s="8">
        <v>2.2869652324631229E-2</v>
      </c>
      <c r="U129" s="8">
        <v>3.5487715007407328E-3</v>
      </c>
      <c r="V129" s="8">
        <v>-0.15061355970508772</v>
      </c>
      <c r="W129" s="8">
        <v>-4.6189911832327235E-2</v>
      </c>
      <c r="X129" s="8">
        <v>0.13561751218042661</v>
      </c>
      <c r="Y129" s="8">
        <v>-9.3040478897272072E-2</v>
      </c>
      <c r="Z129" s="8">
        <v>3.4903533799224506E-2</v>
      </c>
      <c r="AA129" s="8">
        <v>4.3248239996573457E-2</v>
      </c>
      <c r="AB129" s="8">
        <v>-0.13537837103783146</v>
      </c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</row>
    <row r="130" spans="1:63" x14ac:dyDescent="0.2">
      <c r="A130" s="7" t="str">
        <f t="shared" si="2"/>
        <v>bue_mw_WAR_Ja_8</v>
      </c>
      <c r="B130" s="5" t="s">
        <v>3831</v>
      </c>
      <c r="C130" s="5" t="s">
        <v>188</v>
      </c>
      <c r="D130" s="5">
        <v>8</v>
      </c>
      <c r="E130" s="8" t="s">
        <v>3832</v>
      </c>
      <c r="F130" s="8">
        <v>0.11363707894707642</v>
      </c>
      <c r="G130" s="8">
        <v>1.3176382722432933E-3</v>
      </c>
      <c r="H130" s="8">
        <v>7.4602798125256164E-3</v>
      </c>
      <c r="I130" s="8">
        <v>4.7690386216558078E-2</v>
      </c>
      <c r="J130" s="8">
        <v>0.11420606511319065</v>
      </c>
      <c r="K130" s="8">
        <v>2.8127469682915685E-2</v>
      </c>
      <c r="L130" s="8">
        <v>-1.1030351769030111E-2</v>
      </c>
      <c r="M130" s="8">
        <v>1.6426682493941858E-3</v>
      </c>
      <c r="N130" s="8">
        <v>4.5027109073614291E-3</v>
      </c>
      <c r="O130" s="8">
        <v>6.565497483353111E-3</v>
      </c>
      <c r="P130" s="8">
        <v>4.8693059863248012E-2</v>
      </c>
      <c r="Q130" s="8">
        <v>0.30579820953977177</v>
      </c>
      <c r="R130" s="8">
        <v>0.11251362458219516</v>
      </c>
      <c r="S130" s="8">
        <v>-2.5703096491670907E-2</v>
      </c>
      <c r="T130" s="8">
        <v>-4.7608583628063084E-2</v>
      </c>
      <c r="U130" s="8">
        <v>5.3946390489243212E-2</v>
      </c>
      <c r="V130" s="8">
        <v>-0.24191816111599018</v>
      </c>
      <c r="W130" s="8">
        <v>-0.17651123104443112</v>
      </c>
      <c r="X130" s="8">
        <v>9.2091107703555997E-2</v>
      </c>
      <c r="Y130" s="8">
        <v>4.2313855972667014E-2</v>
      </c>
      <c r="Z130" s="8">
        <v>5.0375435317096207E-2</v>
      </c>
      <c r="AA130" s="8">
        <v>9.2509233953117498E-2</v>
      </c>
      <c r="AB130" s="8">
        <v>-0.13730241098435536</v>
      </c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</row>
    <row r="131" spans="1:63" x14ac:dyDescent="0.2">
      <c r="A131" s="7" t="str">
        <f t="shared" si="2"/>
        <v>gem_nemiet_CFR_Ja_1</v>
      </c>
      <c r="B131" s="5" t="s">
        <v>3839</v>
      </c>
      <c r="C131" s="5" t="s">
        <v>188</v>
      </c>
      <c r="D131" s="5">
        <v>1</v>
      </c>
      <c r="E131" s="8" t="s">
        <v>3832</v>
      </c>
      <c r="F131" s="8">
        <v>5.5904558984071824E-2</v>
      </c>
      <c r="G131" s="8">
        <v>5.1749251617761435E-2</v>
      </c>
      <c r="H131" s="8">
        <v>5.2165539461778196E-2</v>
      </c>
      <c r="I131" s="8">
        <v>5.283627899234189E-2</v>
      </c>
      <c r="J131" s="8">
        <v>4.9391206100982035E-2</v>
      </c>
      <c r="K131" s="8">
        <v>4.2900264424083692E-2</v>
      </c>
      <c r="L131" s="8">
        <v>4.4037556274672561E-2</v>
      </c>
      <c r="M131" s="8">
        <v>4.4007406386152796E-2</v>
      </c>
      <c r="N131" s="8">
        <v>4.4189567785910946E-2</v>
      </c>
      <c r="O131" s="8">
        <v>4.3912081235542536E-2</v>
      </c>
      <c r="P131" s="8">
        <v>4.4776202597882384E-2</v>
      </c>
      <c r="Q131" s="8">
        <v>4.3631945572356057E-2</v>
      </c>
      <c r="R131" s="8">
        <v>3.9371178044788659E-2</v>
      </c>
      <c r="S131" s="8">
        <v>3.8405401066080383E-2</v>
      </c>
      <c r="T131" s="8">
        <v>3.7763384220255158E-2</v>
      </c>
      <c r="U131" s="8">
        <v>3.7130810369261497E-2</v>
      </c>
      <c r="V131" s="8">
        <v>3.2757106907391101E-2</v>
      </c>
      <c r="W131" s="8">
        <v>3.2957770548873888E-2</v>
      </c>
      <c r="X131" s="8">
        <v>3.6274261559370975E-2</v>
      </c>
      <c r="Y131" s="8">
        <v>3.2781370053214548E-2</v>
      </c>
      <c r="Z131" s="8">
        <v>3.3326756256958107E-2</v>
      </c>
      <c r="AA131" s="8">
        <v>3.447820797657325E-2</v>
      </c>
      <c r="AB131" s="8">
        <v>3.2133408121097412E-2</v>
      </c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</row>
    <row r="132" spans="1:63" x14ac:dyDescent="0.2">
      <c r="A132" s="7" t="str">
        <f t="shared" si="2"/>
        <v>gem_nemiet_CFR_Ja_3</v>
      </c>
      <c r="B132" s="5" t="s">
        <v>3839</v>
      </c>
      <c r="C132" s="5" t="s">
        <v>188</v>
      </c>
      <c r="D132" s="5">
        <v>3</v>
      </c>
      <c r="E132" s="8" t="s">
        <v>3832</v>
      </c>
      <c r="F132" s="8">
        <v>5.5678781610581374E-2</v>
      </c>
      <c r="G132" s="8">
        <v>5.2374863636510928E-2</v>
      </c>
      <c r="H132" s="8">
        <v>5.2172786491440429E-2</v>
      </c>
      <c r="I132" s="8">
        <v>5.1749952686733262E-2</v>
      </c>
      <c r="J132" s="8">
        <v>4.9588989761958815E-2</v>
      </c>
      <c r="K132" s="8">
        <v>4.4939114976262899E-2</v>
      </c>
      <c r="L132" s="8">
        <v>4.4067343555678914E-2</v>
      </c>
      <c r="M132" s="8">
        <v>4.3895083983502503E-2</v>
      </c>
      <c r="N132" s="8">
        <v>4.5131156034465145E-2</v>
      </c>
      <c r="O132" s="8">
        <v>4.4689642433777918E-2</v>
      </c>
      <c r="P132" s="8">
        <v>4.3365405896553917E-2</v>
      </c>
      <c r="Q132" s="8">
        <v>4.4618546817596388E-2</v>
      </c>
      <c r="R132" s="8">
        <v>4.1633663319641134E-2</v>
      </c>
      <c r="S132" s="8">
        <v>3.935819980551248E-2</v>
      </c>
      <c r="T132" s="8">
        <v>3.9192282207439588E-2</v>
      </c>
      <c r="U132" s="8">
        <v>3.6801317324186102E-2</v>
      </c>
      <c r="V132" s="8">
        <v>3.2750372568498595E-2</v>
      </c>
      <c r="W132" s="8">
        <v>3.3741892466345742E-2</v>
      </c>
      <c r="X132" s="8">
        <v>3.7420206821130897E-2</v>
      </c>
      <c r="Y132" s="8">
        <v>3.4541474721085326E-2</v>
      </c>
      <c r="Z132" s="8">
        <v>3.4747560871394648E-2</v>
      </c>
      <c r="AA132" s="8">
        <v>3.5483412322009328E-2</v>
      </c>
      <c r="AB132" s="8">
        <v>3.3648842736370616E-2</v>
      </c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</row>
    <row r="133" spans="1:63" x14ac:dyDescent="0.2">
      <c r="A133" s="7" t="str">
        <f t="shared" si="2"/>
        <v>gem_nemiet_CFR_Ja_4</v>
      </c>
      <c r="B133" s="5" t="s">
        <v>3839</v>
      </c>
      <c r="C133" s="5" t="s">
        <v>188</v>
      </c>
      <c r="D133" s="5">
        <v>4</v>
      </c>
      <c r="E133" s="8" t="s">
        <v>3832</v>
      </c>
      <c r="F133" s="8">
        <v>5.3491576012146075E-2</v>
      </c>
      <c r="G133" s="8">
        <v>5.1179853834255676E-2</v>
      </c>
      <c r="H133" s="8">
        <v>5.0726929345252775E-2</v>
      </c>
      <c r="I133" s="8">
        <v>4.8721330555371936E-2</v>
      </c>
      <c r="J133" s="8">
        <v>4.6594599427934341E-2</v>
      </c>
      <c r="K133" s="8">
        <v>4.2560731951474168E-2</v>
      </c>
      <c r="L133" s="8">
        <v>4.2687958640366647E-2</v>
      </c>
      <c r="M133" s="8">
        <v>4.1912321718900011E-2</v>
      </c>
      <c r="N133" s="8">
        <v>4.3037028027684693E-2</v>
      </c>
      <c r="O133" s="8">
        <v>4.309233430106664E-2</v>
      </c>
      <c r="P133" s="8">
        <v>4.0944759263368893E-2</v>
      </c>
      <c r="Q133" s="8">
        <v>4.3559503052034709E-2</v>
      </c>
      <c r="R133" s="8">
        <v>3.8823716089070377E-2</v>
      </c>
      <c r="S133" s="8">
        <v>3.8142428213252415E-2</v>
      </c>
      <c r="T133" s="8">
        <v>3.7857325478162084E-2</v>
      </c>
      <c r="U133" s="8">
        <v>3.5899931540743793E-2</v>
      </c>
      <c r="V133" s="8">
        <v>3.0847143036268773E-2</v>
      </c>
      <c r="W133" s="8">
        <v>3.2011805402363397E-2</v>
      </c>
      <c r="X133" s="8">
        <v>3.4161369190172895E-2</v>
      </c>
      <c r="Y133" s="8">
        <v>3.1167046989956447E-2</v>
      </c>
      <c r="Z133" s="8">
        <v>3.0934618134384109E-2</v>
      </c>
      <c r="AA133" s="8">
        <v>2.9822227895712185E-2</v>
      </c>
      <c r="AB133" s="8">
        <v>2.9175649637003361E-2</v>
      </c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</row>
    <row r="134" spans="1:63" x14ac:dyDescent="0.2">
      <c r="A134" s="7" t="str">
        <f t="shared" si="2"/>
        <v>gem_nemiet_CFR_Ja_5</v>
      </c>
      <c r="B134" s="5" t="s">
        <v>3839</v>
      </c>
      <c r="C134" s="5" t="s">
        <v>188</v>
      </c>
      <c r="D134" s="5">
        <v>5</v>
      </c>
      <c r="E134" s="8" t="s">
        <v>3832</v>
      </c>
      <c r="F134" s="8">
        <v>5.250012716080478E-2</v>
      </c>
      <c r="G134" s="8">
        <v>4.8934818118579582E-2</v>
      </c>
      <c r="H134" s="8">
        <v>4.817545306850108E-2</v>
      </c>
      <c r="I134" s="8">
        <v>4.7509714242220426E-2</v>
      </c>
      <c r="J134" s="8">
        <v>4.6753080668736541E-2</v>
      </c>
      <c r="K134" s="8">
        <v>4.1231777354989146E-2</v>
      </c>
      <c r="L134" s="8">
        <v>4.1368625367503117E-2</v>
      </c>
      <c r="M134" s="8">
        <v>4.0300093686329176E-2</v>
      </c>
      <c r="N134" s="8">
        <v>4.185358511501347E-2</v>
      </c>
      <c r="O134" s="8">
        <v>4.1384184677215261E-2</v>
      </c>
      <c r="P134" s="8">
        <v>3.9991264248502509E-2</v>
      </c>
      <c r="Q134" s="8">
        <v>4.2123089291172686E-2</v>
      </c>
      <c r="R134" s="8">
        <v>3.8204212387552214E-2</v>
      </c>
      <c r="S134" s="8">
        <v>3.6930544159629694E-2</v>
      </c>
      <c r="T134" s="8">
        <v>3.6251373662103563E-2</v>
      </c>
      <c r="U134" s="8">
        <v>3.4540439668226022E-2</v>
      </c>
      <c r="V134" s="8">
        <v>3.0404716911206886E-2</v>
      </c>
      <c r="W134" s="8">
        <v>3.0953532239217485E-2</v>
      </c>
      <c r="X134" s="8">
        <v>3.3003451454369823E-2</v>
      </c>
      <c r="Y134" s="8">
        <v>2.9819483179574269E-2</v>
      </c>
      <c r="Z134" s="8">
        <v>2.9743266241155444E-2</v>
      </c>
      <c r="AA134" s="8">
        <v>2.8721254970336941E-2</v>
      </c>
      <c r="AB134" s="8">
        <v>2.6721154075660791E-2</v>
      </c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</row>
    <row r="135" spans="1:63" x14ac:dyDescent="0.2">
      <c r="A135" s="7" t="str">
        <f t="shared" si="2"/>
        <v>gem_nemiet_CFR_Ja_6</v>
      </c>
      <c r="B135" s="5" t="s">
        <v>3839</v>
      </c>
      <c r="C135" s="5" t="s">
        <v>188</v>
      </c>
      <c r="D135" s="5">
        <v>6</v>
      </c>
      <c r="E135" s="8" t="s">
        <v>3832</v>
      </c>
      <c r="F135" s="8">
        <v>5.6016754824742249E-2</v>
      </c>
      <c r="G135" s="8">
        <v>5.2304132196020925E-2</v>
      </c>
      <c r="H135" s="8">
        <v>5.2345650535964822E-2</v>
      </c>
      <c r="I135" s="8">
        <v>5.1926165477355013E-2</v>
      </c>
      <c r="J135" s="8">
        <v>4.8655517706752985E-2</v>
      </c>
      <c r="K135" s="8">
        <v>4.4920056640866915E-2</v>
      </c>
      <c r="L135" s="8">
        <v>4.4438227082220068E-2</v>
      </c>
      <c r="M135" s="8">
        <v>4.460294225905756E-2</v>
      </c>
      <c r="N135" s="8">
        <v>4.5270599674707049E-2</v>
      </c>
      <c r="O135" s="8">
        <v>4.4602704394712325E-2</v>
      </c>
      <c r="P135" s="8">
        <v>4.3326958912566063E-2</v>
      </c>
      <c r="Q135" s="8">
        <v>4.5648326307286158E-2</v>
      </c>
      <c r="R135" s="8">
        <v>4.0941055038220292E-2</v>
      </c>
      <c r="S135" s="8">
        <v>3.8496186218284927E-2</v>
      </c>
      <c r="T135" s="8">
        <v>3.999501928024865E-2</v>
      </c>
      <c r="U135" s="8">
        <v>3.7240779007590999E-2</v>
      </c>
      <c r="V135" s="8">
        <v>3.4052859378320685E-2</v>
      </c>
      <c r="W135" s="8">
        <v>3.5264686285175137E-2</v>
      </c>
      <c r="X135" s="8">
        <v>3.6400608858378918E-2</v>
      </c>
      <c r="Y135" s="8">
        <v>3.325507056923814E-2</v>
      </c>
      <c r="Z135" s="8">
        <v>3.5646607775843456E-2</v>
      </c>
      <c r="AA135" s="8">
        <v>3.4638306602852893E-2</v>
      </c>
      <c r="AB135" s="8">
        <v>3.2628205313664491E-2</v>
      </c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</row>
    <row r="136" spans="1:63" x14ac:dyDescent="0.2">
      <c r="A136" s="7" t="str">
        <f t="shared" si="2"/>
        <v>gem_nemiet_CFR_Ja_8</v>
      </c>
      <c r="B136" s="5" t="s">
        <v>3839</v>
      </c>
      <c r="C136" s="5" t="s">
        <v>188</v>
      </c>
      <c r="D136" s="5">
        <v>8</v>
      </c>
      <c r="E136" s="8" t="s">
        <v>3832</v>
      </c>
      <c r="F136" s="8">
        <v>5.4611640981049064E-2</v>
      </c>
      <c r="G136" s="8">
        <v>5.1660075240469762E-2</v>
      </c>
      <c r="H136" s="8">
        <v>5.2234887429001675E-2</v>
      </c>
      <c r="I136" s="8">
        <v>5.126476817008789E-2</v>
      </c>
      <c r="J136" s="8">
        <v>4.8773835391139692E-2</v>
      </c>
      <c r="K136" s="8">
        <v>4.4130382066905893E-2</v>
      </c>
      <c r="L136" s="8">
        <v>4.326054869699017E-2</v>
      </c>
      <c r="M136" s="8">
        <v>4.3238234009901434E-2</v>
      </c>
      <c r="N136" s="8">
        <v>4.3859407939001206E-2</v>
      </c>
      <c r="O136" s="8">
        <v>4.3443082044557532E-2</v>
      </c>
      <c r="P136" s="8">
        <v>4.3540258098547592E-2</v>
      </c>
      <c r="Q136" s="8">
        <v>4.6683267585274406E-2</v>
      </c>
      <c r="R136" s="8">
        <v>4.1709158855764851E-2</v>
      </c>
      <c r="S136" s="8">
        <v>3.9152965528686634E-2</v>
      </c>
      <c r="T136" s="8">
        <v>3.7621783498319135E-2</v>
      </c>
      <c r="U136" s="8">
        <v>3.5907127651053743E-2</v>
      </c>
      <c r="V136" s="8">
        <v>3.1501810183029243E-2</v>
      </c>
      <c r="W136" s="8">
        <v>3.2110492428312626E-2</v>
      </c>
      <c r="X136" s="8">
        <v>3.4585457036866135E-2</v>
      </c>
      <c r="Y136" s="8">
        <v>3.4346195736433327E-2</v>
      </c>
      <c r="Z136" s="8">
        <v>3.4888946945481683E-2</v>
      </c>
      <c r="AA136" s="8">
        <v>3.4991636684168471E-2</v>
      </c>
      <c r="AB136" s="8">
        <v>3.2708310484507799E-2</v>
      </c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</row>
    <row r="137" spans="1:63" x14ac:dyDescent="0.2">
      <c r="A137" s="7" t="str">
        <f t="shared" si="2"/>
        <v>gem_mw_WAR_Ja_1</v>
      </c>
      <c r="B137" s="5" t="s">
        <v>3835</v>
      </c>
      <c r="C137" s="5" t="s">
        <v>188</v>
      </c>
      <c r="D137" s="5">
        <v>1</v>
      </c>
      <c r="E137" s="8" t="s">
        <v>3832</v>
      </c>
      <c r="F137" s="8">
        <v>0.10854490685409032</v>
      </c>
      <c r="G137" s="8">
        <v>7.0879358991639222E-3</v>
      </c>
      <c r="H137" s="8">
        <v>2.8159491137745896E-2</v>
      </c>
      <c r="I137" s="8">
        <v>9.6173232930258881E-2</v>
      </c>
      <c r="J137" s="8">
        <v>0.14102557374982999</v>
      </c>
      <c r="K137" s="8">
        <v>-6.4889566804349555E-4</v>
      </c>
      <c r="L137" s="8">
        <v>3.1806792425334775E-2</v>
      </c>
      <c r="M137" s="8">
        <v>3.1537924372351388E-2</v>
      </c>
      <c r="N137" s="8">
        <v>1.7337619245335032E-2</v>
      </c>
      <c r="O137" s="8">
        <v>2.5580820726281806E-2</v>
      </c>
      <c r="P137" s="8">
        <v>7.1199902449775365E-2</v>
      </c>
      <c r="Q137" s="8">
        <v>0.11290088005389162</v>
      </c>
      <c r="R137" s="8">
        <v>2.2380451555471394E-2</v>
      </c>
      <c r="S137" s="8">
        <v>7.0817265186488652E-3</v>
      </c>
      <c r="T137" s="8">
        <v>1.8369649244217488E-2</v>
      </c>
      <c r="U137" s="8">
        <v>7.3831877335458443E-2</v>
      </c>
      <c r="V137" s="8">
        <v>-4.0973155319415575E-2</v>
      </c>
      <c r="W137" s="8">
        <v>-3.3042761006384647E-2</v>
      </c>
      <c r="X137" s="8">
        <v>8.0675488484818425E-2</v>
      </c>
      <c r="Y137" s="8">
        <v>-2.4555248545517695E-2</v>
      </c>
      <c r="Z137" s="8">
        <v>3.9687992927253555E-3</v>
      </c>
      <c r="AA137" s="8">
        <v>6.8175253078899531E-2</v>
      </c>
      <c r="AB137" s="8">
        <v>-8.2156238958233915E-2</v>
      </c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</row>
    <row r="138" spans="1:63" x14ac:dyDescent="0.2">
      <c r="A138" s="7" t="str">
        <f t="shared" si="2"/>
        <v>gem_mw_WAR_Ja_3</v>
      </c>
      <c r="B138" s="5" t="s">
        <v>3835</v>
      </c>
      <c r="C138" s="5" t="s">
        <v>188</v>
      </c>
      <c r="D138" s="5">
        <v>3</v>
      </c>
      <c r="E138" s="8" t="s">
        <v>3832</v>
      </c>
      <c r="F138" s="8">
        <v>8.6853919461839804E-2</v>
      </c>
      <c r="G138" s="8">
        <v>6.0001596843721307E-3</v>
      </c>
      <c r="H138" s="8">
        <v>1.3893741880269548E-2</v>
      </c>
      <c r="I138" s="8">
        <v>5.4164842448241227E-2</v>
      </c>
      <c r="J138" s="8">
        <v>0.12155263342488651</v>
      </c>
      <c r="K138" s="8">
        <v>3.0862614369168019E-2</v>
      </c>
      <c r="L138" s="8">
        <v>1.0265251865185209E-2</v>
      </c>
      <c r="M138" s="8">
        <v>6.1404297469113793E-3</v>
      </c>
      <c r="N138" s="8">
        <v>2.0317109489637986E-2</v>
      </c>
      <c r="O138" s="8">
        <v>2.4467332097201269E-2</v>
      </c>
      <c r="P138" s="8">
        <v>6.6016223627590933E-3</v>
      </c>
      <c r="Q138" s="8">
        <v>0.11181026362029822</v>
      </c>
      <c r="R138" s="8">
        <v>6.8687226806835255E-2</v>
      </c>
      <c r="S138" s="8">
        <v>1.3047853572719025E-2</v>
      </c>
      <c r="T138" s="8">
        <v>3.8296848032623433E-2</v>
      </c>
      <c r="U138" s="8">
        <v>4.6511937120392949E-2</v>
      </c>
      <c r="V138" s="8">
        <v>-5.9653057457367577E-2</v>
      </c>
      <c r="W138" s="8">
        <v>-2.4690815469157464E-2</v>
      </c>
      <c r="X138" s="8">
        <v>7.9770935939760312E-2</v>
      </c>
      <c r="Y138" s="8">
        <v>-1.3651228734429499E-2</v>
      </c>
      <c r="Z138" s="8">
        <v>-6.8877968991916567E-3</v>
      </c>
      <c r="AA138" s="8">
        <v>3.5634680276055652E-2</v>
      </c>
      <c r="AB138" s="8">
        <v>-0.10154531997659538</v>
      </c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</row>
    <row r="139" spans="1:63" x14ac:dyDescent="0.2">
      <c r="A139" s="7" t="str">
        <f t="shared" si="2"/>
        <v>gem_mw_WAR_Ja_4</v>
      </c>
      <c r="B139" s="5" t="s">
        <v>3835</v>
      </c>
      <c r="C139" s="5" t="s">
        <v>188</v>
      </c>
      <c r="D139" s="5">
        <v>4</v>
      </c>
      <c r="E139" s="8" t="s">
        <v>3832</v>
      </c>
      <c r="F139" s="8">
        <v>8.9520892104804212E-2</v>
      </c>
      <c r="G139" s="8">
        <v>2.6748239653687333E-2</v>
      </c>
      <c r="H139" s="8">
        <v>2.8788983729344596E-2</v>
      </c>
      <c r="I139" s="8">
        <v>3.5387103675385709E-2</v>
      </c>
      <c r="J139" s="8">
        <v>0.10433881510957094</v>
      </c>
      <c r="K139" s="8">
        <v>2.5005653251377248E-2</v>
      </c>
      <c r="L139" s="8">
        <v>2.9485696507552638E-2</v>
      </c>
      <c r="M139" s="8">
        <v>8.2102612422264784E-3</v>
      </c>
      <c r="N139" s="8">
        <v>2.0895747635394459E-2</v>
      </c>
      <c r="O139" s="8">
        <v>3.8188108053070068E-2</v>
      </c>
      <c r="P139" s="8">
        <v>-3.3756185233216225E-3</v>
      </c>
      <c r="Q139" s="8">
        <v>0.14166501987485264</v>
      </c>
      <c r="R139" s="8">
        <v>4.0527076436631622E-2</v>
      </c>
      <c r="S139" s="8">
        <v>2.0419476570870378E-2</v>
      </c>
      <c r="T139" s="8">
        <v>3.0876360774564748E-2</v>
      </c>
      <c r="U139" s="8">
        <v>8.3866938022880533E-2</v>
      </c>
      <c r="V139" s="8">
        <v>-5.8743075321172622E-2</v>
      </c>
      <c r="W139" s="8">
        <v>-1.9695508628725863E-3</v>
      </c>
      <c r="X139" s="8">
        <v>0.10413533453489525</v>
      </c>
      <c r="Y139" s="8">
        <v>1.9844755756215802E-3</v>
      </c>
      <c r="Z139" s="8">
        <v>8.1066727905255032E-3</v>
      </c>
      <c r="AA139" s="8">
        <v>9.94092353516054E-3</v>
      </c>
      <c r="AB139" s="8">
        <v>-8.6671758814141839E-2</v>
      </c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</row>
    <row r="140" spans="1:63" x14ac:dyDescent="0.2">
      <c r="A140" s="7" t="str">
        <f t="shared" si="2"/>
        <v>gem_mw_WAR_Ja_5</v>
      </c>
      <c r="B140" s="5" t="s">
        <v>3835</v>
      </c>
      <c r="C140" s="5" t="s">
        <v>188</v>
      </c>
      <c r="D140" s="5">
        <v>5</v>
      </c>
      <c r="E140" s="8" t="s">
        <v>3832</v>
      </c>
      <c r="F140" s="8">
        <v>0.10140108359195796</v>
      </c>
      <c r="G140" s="8">
        <v>6.7788730303168336E-3</v>
      </c>
      <c r="H140" s="8">
        <v>2.2889198657112669E-3</v>
      </c>
      <c r="I140" s="8">
        <v>3.6884594317820742E-2</v>
      </c>
      <c r="J140" s="8">
        <v>0.14585899341855391</v>
      </c>
      <c r="K140" s="8">
        <v>2.1318621972449582E-2</v>
      </c>
      <c r="L140" s="8">
        <v>2.6905708751769189E-2</v>
      </c>
      <c r="M140" s="8">
        <v>-5.8422773307423639E-3</v>
      </c>
      <c r="N140" s="8">
        <v>2.0815026831040397E-2</v>
      </c>
      <c r="O140" s="8">
        <v>2.2786888372930969E-2</v>
      </c>
      <c r="P140" s="8">
        <v>1.8797523406639954E-3</v>
      </c>
      <c r="Q140" s="8">
        <v>0.13190123618799157</v>
      </c>
      <c r="R140" s="8">
        <v>4.8358442785477691E-2</v>
      </c>
      <c r="S140" s="8">
        <v>1.2243373003104498E-2</v>
      </c>
      <c r="T140" s="8">
        <v>3.3073484735770403E-2</v>
      </c>
      <c r="U140" s="8">
        <v>6.5839972591014775E-2</v>
      </c>
      <c r="V140" s="8">
        <v>-4.3209499971462811E-2</v>
      </c>
      <c r="W140" s="8">
        <v>-1.1553263627082158E-3</v>
      </c>
      <c r="X140" s="8">
        <v>0.10117664096544274</v>
      </c>
      <c r="Y140" s="8">
        <v>1.9198962796617858E-2</v>
      </c>
      <c r="Z140" s="8">
        <v>5.60811484089506E-2</v>
      </c>
      <c r="AA140" s="8">
        <v>6.2964091415701209E-2</v>
      </c>
      <c r="AB140" s="8">
        <v>-8.4682317815088254E-2</v>
      </c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</row>
    <row r="141" spans="1:63" x14ac:dyDescent="0.2">
      <c r="A141" s="7" t="str">
        <f t="shared" si="2"/>
        <v>gem_mw_WAR_Ja_6</v>
      </c>
      <c r="B141" s="5" t="s">
        <v>3835</v>
      </c>
      <c r="C141" s="5" t="s">
        <v>188</v>
      </c>
      <c r="D141" s="5">
        <v>6</v>
      </c>
      <c r="E141" s="8" t="s">
        <v>3832</v>
      </c>
      <c r="F141" s="8">
        <v>9.2805454490891309E-2</v>
      </c>
      <c r="G141" s="8">
        <v>3.9592000264059291E-3</v>
      </c>
      <c r="H141" s="8">
        <v>1.6863916371029485E-2</v>
      </c>
      <c r="I141" s="8">
        <v>5.6415445616905834E-2</v>
      </c>
      <c r="J141" s="8">
        <v>9.5821204112515268E-2</v>
      </c>
      <c r="K141" s="8">
        <v>2.7395938406915742E-2</v>
      </c>
      <c r="L141" s="8">
        <v>1.6506821032547813E-2</v>
      </c>
      <c r="M141" s="8">
        <v>2.0835808052527181E-2</v>
      </c>
      <c r="N141" s="8">
        <v>2.2497182737235909E-2</v>
      </c>
      <c r="O141" s="8">
        <v>2.1511522458677532E-2</v>
      </c>
      <c r="P141" s="8">
        <v>5.9365109295198767E-3</v>
      </c>
      <c r="Q141" s="8">
        <v>0.14485645988556134</v>
      </c>
      <c r="R141" s="8">
        <v>5.3947078410250343E-2</v>
      </c>
      <c r="S141" s="8">
        <v>-1.855695212109594E-2</v>
      </c>
      <c r="T141" s="8">
        <v>4.0060679010378755E-2</v>
      </c>
      <c r="U141" s="8">
        <v>3.2645074811340664E-2</v>
      </c>
      <c r="V141" s="8">
        <v>-4.5991002204214308E-2</v>
      </c>
      <c r="W141" s="8">
        <v>1.9140119350403759E-2</v>
      </c>
      <c r="X141" s="8">
        <v>6.721876034733186E-2</v>
      </c>
      <c r="Y141" s="8">
        <v>-3.453708755271867E-2</v>
      </c>
      <c r="Z141" s="8">
        <v>2.543756518868108E-2</v>
      </c>
      <c r="AA141" s="8">
        <v>2.8949595144256171E-2</v>
      </c>
      <c r="AB141" s="8">
        <v>-0.11408451970134054</v>
      </c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</row>
    <row r="142" spans="1:63" x14ac:dyDescent="0.2">
      <c r="A142" s="7" t="str">
        <f t="shared" si="2"/>
        <v>gem_mw_WAR_Ja_8</v>
      </c>
      <c r="B142" s="5" t="s">
        <v>3835</v>
      </c>
      <c r="C142" s="5" t="s">
        <v>188</v>
      </c>
      <c r="D142" s="5">
        <v>8</v>
      </c>
      <c r="E142" s="8" t="s">
        <v>3832</v>
      </c>
      <c r="F142" s="8">
        <v>8.3976708940502437E-2</v>
      </c>
      <c r="G142" s="8">
        <v>7.6303166595571344E-3</v>
      </c>
      <c r="H142" s="8">
        <v>3.0623926112308641E-2</v>
      </c>
      <c r="I142" s="8">
        <v>6.053122176415484E-2</v>
      </c>
      <c r="J142" s="8">
        <v>0.12137692602153133</v>
      </c>
      <c r="K142" s="8">
        <v>2.8921100511523967E-2</v>
      </c>
      <c r="L142" s="8">
        <v>7.6060614337639882E-3</v>
      </c>
      <c r="M142" s="8">
        <v>7.9275073435604686E-3</v>
      </c>
      <c r="N142" s="8">
        <v>8.3101121337798116E-3</v>
      </c>
      <c r="O142" s="8">
        <v>1.2364949785619972E-2</v>
      </c>
      <c r="P142" s="8">
        <v>3.0273034296375158E-2</v>
      </c>
      <c r="Q142" s="8">
        <v>0.18964663745082921</v>
      </c>
      <c r="R142" s="8">
        <v>8.4030837234671113E-2</v>
      </c>
      <c r="S142" s="8">
        <v>2.7368063504044124E-2</v>
      </c>
      <c r="T142" s="8">
        <v>5.6961984059712596E-3</v>
      </c>
      <c r="U142" s="8">
        <v>3.4133119860250499E-2</v>
      </c>
      <c r="V142" s="8">
        <v>-7.860807020581087E-2</v>
      </c>
      <c r="W142" s="8">
        <v>-4.5089549814146951E-2</v>
      </c>
      <c r="X142" s="8">
        <v>3.7910501076962748E-2</v>
      </c>
      <c r="Y142" s="8">
        <v>8.8297941849073015E-3</v>
      </c>
      <c r="Z142" s="8">
        <v>1.8395534829796681E-2</v>
      </c>
      <c r="AA142" s="8">
        <v>3.3727369341527515E-2</v>
      </c>
      <c r="AB142" s="8">
        <v>-0.11697649572988016</v>
      </c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</row>
    <row r="143" spans="1:63" x14ac:dyDescent="0.2">
      <c r="A143" s="7" t="str">
        <f t="shared" si="2"/>
        <v>gem_nemiet_CFR_Ja_CH</v>
      </c>
      <c r="B143" s="5" t="s">
        <v>3839</v>
      </c>
      <c r="C143" s="5" t="s">
        <v>188</v>
      </c>
      <c r="D143" s="5" t="s">
        <v>171</v>
      </c>
      <c r="E143" s="8" t="s">
        <v>3832</v>
      </c>
      <c r="F143" s="8">
        <v>5.4229378938938956E-2</v>
      </c>
      <c r="G143" s="8">
        <v>5.0671867532190204E-2</v>
      </c>
      <c r="H143" s="8">
        <v>5.0377013963005646E-2</v>
      </c>
      <c r="I143" s="8">
        <v>4.9870438442699713E-2</v>
      </c>
      <c r="J143" s="8">
        <v>4.805431625224707E-2</v>
      </c>
      <c r="K143" s="8">
        <v>4.2782235680715645E-2</v>
      </c>
      <c r="L143" s="8">
        <v>4.2834196300068822E-2</v>
      </c>
      <c r="M143" s="8">
        <v>4.2256819141974128E-2</v>
      </c>
      <c r="N143" s="8">
        <v>4.3401890866835442E-2</v>
      </c>
      <c r="O143" s="8">
        <v>4.2962891207699389E-2</v>
      </c>
      <c r="P143" s="8">
        <v>4.2064222729912962E-2</v>
      </c>
      <c r="Q143" s="8">
        <v>4.3558946891245828E-2</v>
      </c>
      <c r="R143" s="8">
        <v>3.9446430450365208E-2</v>
      </c>
      <c r="S143" s="8">
        <v>3.8064930082593582E-2</v>
      </c>
      <c r="T143" s="8">
        <v>3.7560221750572054E-2</v>
      </c>
      <c r="U143" s="8">
        <v>3.5890060546085831E-2</v>
      </c>
      <c r="V143" s="8">
        <v>3.1704155279308366E-2</v>
      </c>
      <c r="W143" s="8">
        <v>3.2362368029763368E-2</v>
      </c>
      <c r="X143" s="8">
        <v>3.4927868177015077E-2</v>
      </c>
      <c r="Y143" s="8">
        <v>3.1956745312535041E-2</v>
      </c>
      <c r="Z143" s="8">
        <v>3.2275249229574983E-2</v>
      </c>
      <c r="AA143" s="8">
        <v>3.1894493978701144E-2</v>
      </c>
      <c r="AB143" s="8">
        <v>2.9984777510710783E-2</v>
      </c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</row>
    <row r="144" spans="1:63" x14ac:dyDescent="0.2">
      <c r="A144" s="7" t="str">
        <f t="shared" si="2"/>
        <v>gem_mw_WAR_Ja_CH</v>
      </c>
      <c r="B144" s="5" t="s">
        <v>3835</v>
      </c>
      <c r="C144" s="5" t="s">
        <v>188</v>
      </c>
      <c r="D144" s="5" t="s">
        <v>171</v>
      </c>
      <c r="E144" s="8" t="s">
        <v>3832</v>
      </c>
      <c r="F144" s="8">
        <v>9.7927364697818625E-2</v>
      </c>
      <c r="G144" s="8">
        <v>7.6846977811659833E-3</v>
      </c>
      <c r="H144" s="8">
        <v>1.3310413455429203E-2</v>
      </c>
      <c r="I144" s="8">
        <v>5.2369704326867474E-2</v>
      </c>
      <c r="J144" s="8">
        <v>0.13209483979994086</v>
      </c>
      <c r="K144" s="8">
        <v>1.9927419730345664E-2</v>
      </c>
      <c r="L144" s="8">
        <v>2.3319881096894202E-2</v>
      </c>
      <c r="M144" s="8">
        <v>6.6990712470557769E-3</v>
      </c>
      <c r="N144" s="8">
        <v>2.0027060413439868E-2</v>
      </c>
      <c r="O144" s="8">
        <v>2.3712028142612196E-2</v>
      </c>
      <c r="P144" s="8">
        <v>1.7203194265721321E-2</v>
      </c>
      <c r="Q144" s="8">
        <v>0.13076472380067669</v>
      </c>
      <c r="R144" s="8">
        <v>4.6222659709380359E-2</v>
      </c>
      <c r="S144" s="8">
        <v>1.1447897535425966E-2</v>
      </c>
      <c r="T144" s="8">
        <v>2.8760841889753232E-2</v>
      </c>
      <c r="U144" s="8">
        <v>6.0055760190756889E-2</v>
      </c>
      <c r="V144" s="8">
        <v>-5.0124877319521366E-2</v>
      </c>
      <c r="W144" s="8">
        <v>-1.452815840190818E-2</v>
      </c>
      <c r="X144" s="8">
        <v>8.4506944350469307E-2</v>
      </c>
      <c r="Y144" s="8">
        <v>-2.3917122283938514E-3</v>
      </c>
      <c r="Z144" s="8">
        <v>2.7614147528753862E-2</v>
      </c>
      <c r="AA144" s="8">
        <v>4.953432372360158E-2</v>
      </c>
      <c r="AB144" s="8">
        <v>-9.0530946105451676E-2</v>
      </c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</row>
    <row r="145" spans="30:35" x14ac:dyDescent="0.2">
      <c r="AD145" s="8"/>
      <c r="AE145" s="8"/>
      <c r="AF145" s="8"/>
      <c r="AG145" s="8"/>
      <c r="AH145" s="8"/>
      <c r="AI145" s="8"/>
    </row>
    <row r="146" spans="30:35" x14ac:dyDescent="0.2">
      <c r="AD146" s="8"/>
      <c r="AE146" s="8"/>
      <c r="AF146" s="8"/>
      <c r="AG146" s="8"/>
      <c r="AH146" s="8"/>
      <c r="AI146" s="8"/>
    </row>
    <row r="147" spans="30:35" x14ac:dyDescent="0.2">
      <c r="AD147" s="8"/>
      <c r="AE147" s="8"/>
      <c r="AF147" s="8"/>
      <c r="AG147" s="8"/>
      <c r="AH147" s="8"/>
      <c r="AI147" s="8"/>
    </row>
    <row r="148" spans="30:35" x14ac:dyDescent="0.2">
      <c r="AD148" s="8"/>
      <c r="AE148" s="8"/>
      <c r="AF148" s="8"/>
      <c r="AG148" s="8"/>
      <c r="AH148" s="8"/>
      <c r="AI148" s="8"/>
    </row>
    <row r="149" spans="30:35" x14ac:dyDescent="0.2">
      <c r="AD149" s="8"/>
      <c r="AE149" s="8"/>
      <c r="AF149" s="8"/>
      <c r="AG149" s="8"/>
      <c r="AH149" s="8"/>
      <c r="AI149" s="8"/>
    </row>
    <row r="150" spans="30:35" x14ac:dyDescent="0.2">
      <c r="AD150" s="8"/>
      <c r="AE150" s="8"/>
      <c r="AF150" s="8"/>
      <c r="AG150" s="8"/>
      <c r="AH150" s="8"/>
      <c r="AI150" s="8"/>
    </row>
    <row r="151" spans="30:35" x14ac:dyDescent="0.2">
      <c r="AD151" s="8"/>
      <c r="AE151" s="8"/>
      <c r="AF151" s="8"/>
      <c r="AG151" s="8"/>
      <c r="AH151" s="8"/>
      <c r="AI151" s="8"/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CT390"/>
  <sheetViews>
    <sheetView workbookViewId="0">
      <pane xSplit="11775" ySplit="3435" topLeftCell="AB360"/>
      <selection pane="topRight"/>
      <selection pane="bottomLeft"/>
      <selection pane="bottomRight"/>
    </sheetView>
  </sheetViews>
  <sheetFormatPr baseColWidth="10" defaultColWidth="11.19921875" defaultRowHeight="14.25" x14ac:dyDescent="0.2"/>
  <cols>
    <col min="1" max="1" width="18.796875" style="5" bestFit="1" customWidth="1"/>
    <col min="2" max="25" width="11.19921875" style="5"/>
    <col min="26" max="26" width="11.19921875" style="5" customWidth="1"/>
    <col min="27" max="16384" width="11.19921875" style="5"/>
  </cols>
  <sheetData>
    <row r="1" spans="1:98" ht="15" x14ac:dyDescent="0.25">
      <c r="A1" s="34" t="s">
        <v>3594</v>
      </c>
      <c r="B1" s="5" t="s">
        <v>187</v>
      </c>
      <c r="C1" s="5" t="s">
        <v>186</v>
      </c>
      <c r="D1" s="5" t="s">
        <v>335</v>
      </c>
      <c r="E1" s="6" t="s">
        <v>17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152</v>
      </c>
      <c r="K1" s="6" t="s">
        <v>390</v>
      </c>
      <c r="L1" s="6" t="s">
        <v>391</v>
      </c>
      <c r="M1" s="6" t="s">
        <v>393</v>
      </c>
      <c r="N1" s="6" t="s">
        <v>410</v>
      </c>
      <c r="O1" s="6" t="s">
        <v>417</v>
      </c>
      <c r="P1" s="6" t="s">
        <v>418</v>
      </c>
      <c r="Q1" s="6" t="s">
        <v>419</v>
      </c>
      <c r="R1" s="6" t="s">
        <v>420</v>
      </c>
      <c r="S1" s="6" t="s">
        <v>421</v>
      </c>
      <c r="T1" s="6" t="s">
        <v>422</v>
      </c>
      <c r="U1" s="6" t="s">
        <v>423</v>
      </c>
      <c r="V1" s="6" t="s">
        <v>473</v>
      </c>
      <c r="W1" s="6" t="s">
        <v>474</v>
      </c>
      <c r="X1" s="6" t="s">
        <v>3591</v>
      </c>
      <c r="Y1" s="6" t="s">
        <v>3592</v>
      </c>
      <c r="Z1" s="6" t="s">
        <v>3593</v>
      </c>
      <c r="AA1" s="6" t="s">
        <v>3595</v>
      </c>
      <c r="AB1" s="6" t="s">
        <v>3596</v>
      </c>
      <c r="AC1" s="6" t="s">
        <v>3655</v>
      </c>
      <c r="AD1" s="6" t="s">
        <v>3658</v>
      </c>
      <c r="AE1" s="6" t="s">
        <v>3659</v>
      </c>
      <c r="AF1" s="6" t="s">
        <v>3660</v>
      </c>
      <c r="AG1" s="6" t="s">
        <v>3663</v>
      </c>
      <c r="AH1" s="6" t="s">
        <v>3664</v>
      </c>
      <c r="AI1" s="6" t="s">
        <v>3665</v>
      </c>
      <c r="AJ1" s="6" t="s">
        <v>3762</v>
      </c>
      <c r="AK1" s="6" t="s">
        <v>3764</v>
      </c>
      <c r="AL1" s="6" t="s">
        <v>3765</v>
      </c>
      <c r="AM1" s="6" t="s">
        <v>3766</v>
      </c>
      <c r="AN1" s="6" t="s">
        <v>3767</v>
      </c>
      <c r="AO1" s="6" t="s">
        <v>3772</v>
      </c>
      <c r="AP1" s="6" t="s">
        <v>3773</v>
      </c>
      <c r="AQ1" s="6" t="s">
        <v>3774</v>
      </c>
      <c r="AR1" s="6" t="s">
        <v>9</v>
      </c>
      <c r="AS1" s="6" t="s">
        <v>3872</v>
      </c>
      <c r="AT1" s="6" t="s">
        <v>3985</v>
      </c>
      <c r="AU1" s="6" t="s">
        <v>3986</v>
      </c>
      <c r="AV1" s="6" t="s">
        <v>3988</v>
      </c>
      <c r="AW1" s="6" t="s">
        <v>3989</v>
      </c>
      <c r="AX1" s="6" t="s">
        <v>3992</v>
      </c>
      <c r="AY1" s="6" t="s">
        <v>3993</v>
      </c>
      <c r="AZ1" s="6" t="s">
        <v>3994</v>
      </c>
      <c r="BA1" s="6" t="s">
        <v>3995</v>
      </c>
      <c r="BB1" s="6" t="s">
        <v>3997</v>
      </c>
      <c r="BC1" s="6" t="s">
        <v>3998</v>
      </c>
      <c r="BD1" s="6" t="s">
        <v>3999</v>
      </c>
      <c r="BE1" s="6" t="s">
        <v>4000</v>
      </c>
      <c r="BF1" s="6"/>
      <c r="BG1" s="6"/>
      <c r="BH1" s="6"/>
      <c r="BI1" s="6"/>
      <c r="CQ1" s="6"/>
      <c r="CR1" s="6"/>
      <c r="CS1" s="6"/>
      <c r="CT1" s="6"/>
    </row>
    <row r="2" spans="1:98" x14ac:dyDescent="0.2">
      <c r="A2" s="7" t="str">
        <f t="shared" ref="A2:A65" si="0">CONCATENATE(B2,"_",C2,"_",D2)</f>
        <v>mwg_nemiet_QU_1</v>
      </c>
      <c r="B2" s="5" t="s">
        <v>3823</v>
      </c>
      <c r="C2" s="5" t="s">
        <v>536</v>
      </c>
      <c r="D2" s="5">
        <v>1</v>
      </c>
      <c r="E2" s="8">
        <v>100</v>
      </c>
      <c r="F2" s="8">
        <v>99.849797337881824</v>
      </c>
      <c r="G2" s="8">
        <v>100.33437157002172</v>
      </c>
      <c r="H2" s="8">
        <v>99.75647405028019</v>
      </c>
      <c r="I2" s="8">
        <v>100.07909445746159</v>
      </c>
      <c r="J2" s="8">
        <v>100.50826977014225</v>
      </c>
      <c r="K2" s="8">
        <v>100.28014895912931</v>
      </c>
      <c r="L2" s="8">
        <v>101.10880227116354</v>
      </c>
      <c r="M2" s="8">
        <v>102.01807244570473</v>
      </c>
      <c r="N2" s="8">
        <v>102.93876784608238</v>
      </c>
      <c r="O2" s="8">
        <v>103.38932988835438</v>
      </c>
      <c r="P2" s="8">
        <v>102.62484773224176</v>
      </c>
      <c r="Q2" s="8">
        <v>103.83897609654807</v>
      </c>
      <c r="R2" s="8">
        <v>104.58649451335627</v>
      </c>
      <c r="S2" s="8">
        <v>105.97466715629335</v>
      </c>
      <c r="T2" s="8">
        <v>105.78081485712221</v>
      </c>
      <c r="U2" s="8">
        <v>105.69123569564331</v>
      </c>
      <c r="V2" s="8">
        <v>106.68278758171796</v>
      </c>
      <c r="W2" s="8">
        <v>105.98320125613409</v>
      </c>
      <c r="X2" s="8">
        <v>106.72947944141207</v>
      </c>
      <c r="Y2" s="8">
        <v>107.47398076440805</v>
      </c>
      <c r="Z2" s="8">
        <v>108.22905998400449</v>
      </c>
      <c r="AA2" s="8">
        <v>108.3642852079538</v>
      </c>
      <c r="AB2" s="8">
        <v>107.16613823388555</v>
      </c>
      <c r="AC2" s="8">
        <v>106.46962304112631</v>
      </c>
      <c r="AD2" s="8">
        <v>107.46352489091957</v>
      </c>
      <c r="AE2" s="8">
        <v>106.55895179363985</v>
      </c>
      <c r="AF2" s="8">
        <v>106.72860437312188</v>
      </c>
      <c r="AG2" s="8">
        <v>106.01670641414633</v>
      </c>
      <c r="AH2" s="8">
        <v>105.72983749401989</v>
      </c>
      <c r="AI2" s="8">
        <v>106.2647068660639</v>
      </c>
      <c r="AJ2" s="8">
        <v>106.0563078136489</v>
      </c>
      <c r="AK2" s="8">
        <v>107.60435624348838</v>
      </c>
      <c r="AL2" s="8">
        <v>107.05491837003873</v>
      </c>
      <c r="AM2" s="8">
        <v>106.8654681016443</v>
      </c>
      <c r="AN2" s="8">
        <v>106.1831613396925</v>
      </c>
      <c r="AO2" s="8">
        <v>106.35508691013075</v>
      </c>
      <c r="AP2" s="8">
        <v>106.78004669978374</v>
      </c>
      <c r="AQ2" s="8">
        <v>107.16994418330631</v>
      </c>
      <c r="AR2" s="8">
        <v>106.77739749742317</v>
      </c>
      <c r="AS2" s="8">
        <v>107.63757633029766</v>
      </c>
      <c r="AT2" s="8">
        <v>108.64426051648961</v>
      </c>
      <c r="AU2" s="8">
        <v>107.58669565695389</v>
      </c>
      <c r="AV2" s="8">
        <v>108.48486385837863</v>
      </c>
      <c r="AW2" s="8">
        <v>107.69410562578616</v>
      </c>
      <c r="AX2" s="8">
        <v>108.52633076739788</v>
      </c>
      <c r="AY2" s="8">
        <v>108.78551434512931</v>
      </c>
      <c r="AZ2" s="8">
        <v>109.30350183041868</v>
      </c>
      <c r="BA2" s="8">
        <v>109.84803871036637</v>
      </c>
      <c r="BB2" s="8">
        <v>108.91010097659776</v>
      </c>
      <c r="BC2" s="8">
        <v>109.40872752056426</v>
      </c>
      <c r="BD2" s="8">
        <v>109.25666577901143</v>
      </c>
      <c r="BE2" s="8">
        <v>109.44508159050758</v>
      </c>
      <c r="BF2" s="8"/>
      <c r="BG2" s="8"/>
      <c r="BH2" s="8"/>
      <c r="BI2" s="8"/>
      <c r="BJ2" s="8"/>
      <c r="BK2" s="8"/>
      <c r="CQ2" s="8"/>
      <c r="CR2" s="8"/>
      <c r="CS2" s="8"/>
      <c r="CT2" s="8"/>
    </row>
    <row r="3" spans="1:98" x14ac:dyDescent="0.2">
      <c r="A3" s="7" t="str">
        <f t="shared" si="0"/>
        <v>mwg_nemiet_QU_2</v>
      </c>
      <c r="B3" s="5" t="s">
        <v>3823</v>
      </c>
      <c r="C3" s="5" t="s">
        <v>536</v>
      </c>
      <c r="D3" s="5">
        <v>2</v>
      </c>
      <c r="E3" s="8">
        <v>100</v>
      </c>
      <c r="F3" s="8">
        <v>100.0803864303121</v>
      </c>
      <c r="G3" s="8">
        <v>100.48358932667185</v>
      </c>
      <c r="H3" s="8">
        <v>100.09979174391141</v>
      </c>
      <c r="I3" s="8">
        <v>100.34880153890504</v>
      </c>
      <c r="J3" s="8">
        <v>100.81163167876551</v>
      </c>
      <c r="K3" s="8">
        <v>100.40476811406651</v>
      </c>
      <c r="L3" s="8">
        <v>101.15515362781346</v>
      </c>
      <c r="M3" s="8">
        <v>102.18560051085861</v>
      </c>
      <c r="N3" s="8">
        <v>102.86138547926382</v>
      </c>
      <c r="O3" s="8">
        <v>102.62049649015989</v>
      </c>
      <c r="P3" s="8">
        <v>102.22380080047753</v>
      </c>
      <c r="Q3" s="8">
        <v>103.46977418286927</v>
      </c>
      <c r="R3" s="8">
        <v>104.35912967958909</v>
      </c>
      <c r="S3" s="8">
        <v>105.67147844746485</v>
      </c>
      <c r="T3" s="8">
        <v>105.48003113154434</v>
      </c>
      <c r="U3" s="8">
        <v>105.60716705102948</v>
      </c>
      <c r="V3" s="8">
        <v>106.6761135285561</v>
      </c>
      <c r="W3" s="8">
        <v>106.14242489650756</v>
      </c>
      <c r="X3" s="8">
        <v>106.31110855839691</v>
      </c>
      <c r="Y3" s="8">
        <v>106.58996302875686</v>
      </c>
      <c r="Z3" s="8">
        <v>107.43040025242863</v>
      </c>
      <c r="AA3" s="8">
        <v>104.55770412448284</v>
      </c>
      <c r="AB3" s="8">
        <v>103.75242632811504</v>
      </c>
      <c r="AC3" s="8">
        <v>103.1811106317431</v>
      </c>
      <c r="AD3" s="8">
        <v>103.68581735437785</v>
      </c>
      <c r="AE3" s="8">
        <v>102.74045751876216</v>
      </c>
      <c r="AF3" s="8">
        <v>102.97798189861534</v>
      </c>
      <c r="AG3" s="8">
        <v>102.47797058750561</v>
      </c>
      <c r="AH3" s="8">
        <v>102.30965582891127</v>
      </c>
      <c r="AI3" s="8">
        <v>102.5071550770986</v>
      </c>
      <c r="AJ3" s="8">
        <v>102.31939933768825</v>
      </c>
      <c r="AK3" s="8">
        <v>103.56185568123198</v>
      </c>
      <c r="AL3" s="8">
        <v>102.83520304332829</v>
      </c>
      <c r="AM3" s="8">
        <v>102.2181440270016</v>
      </c>
      <c r="AN3" s="8">
        <v>101.25157977729945</v>
      </c>
      <c r="AO3" s="8">
        <v>102.35303150760799</v>
      </c>
      <c r="AP3" s="8">
        <v>102.73324269223562</v>
      </c>
      <c r="AQ3" s="8">
        <v>102.92492958839121</v>
      </c>
      <c r="AR3" s="8">
        <v>102.44748695597261</v>
      </c>
      <c r="AS3" s="8">
        <v>102.98053903946442</v>
      </c>
      <c r="AT3" s="8">
        <v>103.38187303601684</v>
      </c>
      <c r="AU3" s="8">
        <v>102.74979708223981</v>
      </c>
      <c r="AV3" s="8">
        <v>103.3792697369785</v>
      </c>
      <c r="AW3" s="8">
        <v>102.92228825728647</v>
      </c>
      <c r="AX3" s="8">
        <v>103.81281783735699</v>
      </c>
      <c r="AY3" s="8">
        <v>104.37145437984489</v>
      </c>
      <c r="AZ3" s="8">
        <v>105.08016954490351</v>
      </c>
      <c r="BA3" s="8">
        <v>105.34346318512885</v>
      </c>
      <c r="BB3" s="8">
        <v>103.8565408605261</v>
      </c>
      <c r="BC3" s="8">
        <v>103.94625801459347</v>
      </c>
      <c r="BD3" s="8">
        <v>103.54676842602832</v>
      </c>
      <c r="BE3" s="8">
        <v>103.94828200638916</v>
      </c>
      <c r="BF3" s="8"/>
      <c r="BG3" s="8"/>
      <c r="BH3" s="8"/>
      <c r="BI3" s="8"/>
      <c r="BJ3" s="8"/>
      <c r="BK3" s="8"/>
      <c r="CQ3" s="8"/>
      <c r="CR3" s="8"/>
      <c r="CS3" s="8"/>
      <c r="CT3" s="8"/>
    </row>
    <row r="4" spans="1:98" x14ac:dyDescent="0.2">
      <c r="A4" s="7" t="str">
        <f t="shared" si="0"/>
        <v>mwg_nemiet_QU_3</v>
      </c>
      <c r="B4" s="5" t="s">
        <v>3823</v>
      </c>
      <c r="C4" s="5" t="s">
        <v>536</v>
      </c>
      <c r="D4" s="5">
        <v>3</v>
      </c>
      <c r="E4" s="8">
        <v>100</v>
      </c>
      <c r="F4" s="8">
        <v>100.05030633158263</v>
      </c>
      <c r="G4" s="8">
        <v>100.33181015591612</v>
      </c>
      <c r="H4" s="8">
        <v>100.00247928744896</v>
      </c>
      <c r="I4" s="8">
        <v>100.32922186025152</v>
      </c>
      <c r="J4" s="8">
        <v>100.98147146032785</v>
      </c>
      <c r="K4" s="8">
        <v>100.99180105670736</v>
      </c>
      <c r="L4" s="8">
        <v>102.03445429502622</v>
      </c>
      <c r="M4" s="8">
        <v>103.49920629447229</v>
      </c>
      <c r="N4" s="8">
        <v>104.55404281403764</v>
      </c>
      <c r="O4" s="8">
        <v>104.66102505743858</v>
      </c>
      <c r="P4" s="8">
        <v>104.12751257189197</v>
      </c>
      <c r="Q4" s="8">
        <v>105.35042734030458</v>
      </c>
      <c r="R4" s="8">
        <v>106.14053426939114</v>
      </c>
      <c r="S4" s="8">
        <v>107.60857761753503</v>
      </c>
      <c r="T4" s="8">
        <v>107.56380777727392</v>
      </c>
      <c r="U4" s="8">
        <v>107.90351408117247</v>
      </c>
      <c r="V4" s="8">
        <v>109.61783942855389</v>
      </c>
      <c r="W4" s="8">
        <v>109.11790364130529</v>
      </c>
      <c r="X4" s="8">
        <v>109.1875645666188</v>
      </c>
      <c r="Y4" s="8">
        <v>109.68064441434197</v>
      </c>
      <c r="Z4" s="8">
        <v>111.01603758681603</v>
      </c>
      <c r="AA4" s="8">
        <v>110.71849264269753</v>
      </c>
      <c r="AB4" s="8">
        <v>109.46512433312161</v>
      </c>
      <c r="AC4" s="8">
        <v>107.96736390787163</v>
      </c>
      <c r="AD4" s="8">
        <v>108.74741076979349</v>
      </c>
      <c r="AE4" s="8">
        <v>107.93898857659141</v>
      </c>
      <c r="AF4" s="8">
        <v>108.02064788809929</v>
      </c>
      <c r="AG4" s="8">
        <v>107.74911218962455</v>
      </c>
      <c r="AH4" s="8">
        <v>107.00987549255012</v>
      </c>
      <c r="AI4" s="8">
        <v>106.19379483378736</v>
      </c>
      <c r="AJ4" s="8">
        <v>106.21739876789562</v>
      </c>
      <c r="AK4" s="8">
        <v>107.97973945590131</v>
      </c>
      <c r="AL4" s="8">
        <v>107.44360511824122</v>
      </c>
      <c r="AM4" s="8">
        <v>106.80999076107818</v>
      </c>
      <c r="AN4" s="8">
        <v>105.93406430294843</v>
      </c>
      <c r="AO4" s="8">
        <v>106.06067429513195</v>
      </c>
      <c r="AP4" s="8">
        <v>106.39171800464466</v>
      </c>
      <c r="AQ4" s="8">
        <v>106.17833238589391</v>
      </c>
      <c r="AR4" s="8">
        <v>105.63849473504536</v>
      </c>
      <c r="AS4" s="8">
        <v>106.38199719073702</v>
      </c>
      <c r="AT4" s="8">
        <v>107.11359526462311</v>
      </c>
      <c r="AU4" s="8">
        <v>106.11367340021557</v>
      </c>
      <c r="AV4" s="8">
        <v>106.28113688343679</v>
      </c>
      <c r="AW4" s="8">
        <v>106.35640351085434</v>
      </c>
      <c r="AX4" s="8">
        <v>107.89524755014494</v>
      </c>
      <c r="AY4" s="8">
        <v>108.99266562491931</v>
      </c>
      <c r="AZ4" s="8">
        <v>108.74235169990061</v>
      </c>
      <c r="BA4" s="8">
        <v>109.1661207033777</v>
      </c>
      <c r="BB4" s="8">
        <v>107.53197356240508</v>
      </c>
      <c r="BC4" s="8">
        <v>108.30494565787545</v>
      </c>
      <c r="BD4" s="8">
        <v>107.5996074269912</v>
      </c>
      <c r="BE4" s="8">
        <v>108.70148862879955</v>
      </c>
      <c r="BF4" s="8"/>
      <c r="BG4" s="8"/>
      <c r="BH4" s="8"/>
      <c r="BI4" s="8"/>
      <c r="BJ4" s="8"/>
      <c r="BK4" s="8"/>
      <c r="CQ4" s="8"/>
      <c r="CR4" s="8"/>
      <c r="CS4" s="8"/>
      <c r="CT4" s="8"/>
    </row>
    <row r="5" spans="1:98" x14ac:dyDescent="0.2">
      <c r="A5" s="7" t="str">
        <f t="shared" si="0"/>
        <v>mwg_nemiet_QU_4</v>
      </c>
      <c r="B5" s="5" t="s">
        <v>3823</v>
      </c>
      <c r="C5" s="5" t="s">
        <v>536</v>
      </c>
      <c r="D5" s="5">
        <v>4</v>
      </c>
      <c r="E5" s="8">
        <v>100</v>
      </c>
      <c r="F5" s="8">
        <v>100.05103517895029</v>
      </c>
      <c r="G5" s="8">
        <v>100.00981366263981</v>
      </c>
      <c r="H5" s="8">
        <v>99.55173168155882</v>
      </c>
      <c r="I5" s="8">
        <v>99.873815185926006</v>
      </c>
      <c r="J5" s="8">
        <v>100.60293146376247</v>
      </c>
      <c r="K5" s="8">
        <v>100.85180947393792</v>
      </c>
      <c r="L5" s="8">
        <v>102.19068406361997</v>
      </c>
      <c r="M5" s="8">
        <v>103.30813066828415</v>
      </c>
      <c r="N5" s="8">
        <v>102.83327433038853</v>
      </c>
      <c r="O5" s="8">
        <v>102.7932205236026</v>
      </c>
      <c r="P5" s="8">
        <v>102.80191649719437</v>
      </c>
      <c r="Q5" s="8">
        <v>104.72073208365317</v>
      </c>
      <c r="R5" s="8">
        <v>105.29798297650892</v>
      </c>
      <c r="S5" s="8">
        <v>107.37143337142763</v>
      </c>
      <c r="T5" s="8">
        <v>108.43484205883162</v>
      </c>
      <c r="U5" s="8">
        <v>107.20446412950055</v>
      </c>
      <c r="V5" s="8">
        <v>107.07733641642641</v>
      </c>
      <c r="W5" s="8">
        <v>105.25472795856008</v>
      </c>
      <c r="X5" s="8">
        <v>105.52376342977909</v>
      </c>
      <c r="Y5" s="8">
        <v>107.3027357344599</v>
      </c>
      <c r="Z5" s="8">
        <v>108.88948659582853</v>
      </c>
      <c r="AA5" s="8">
        <v>109.2585335870239</v>
      </c>
      <c r="AB5" s="8">
        <v>108.59837103497172</v>
      </c>
      <c r="AC5" s="8">
        <v>107.46206550826739</v>
      </c>
      <c r="AD5" s="8">
        <v>108.00698782001228</v>
      </c>
      <c r="AE5" s="8">
        <v>105.81641341090162</v>
      </c>
      <c r="AF5" s="8">
        <v>105.02224616976837</v>
      </c>
      <c r="AG5" s="8">
        <v>105.5274367916503</v>
      </c>
      <c r="AH5" s="8">
        <v>105.49568626194126</v>
      </c>
      <c r="AI5" s="8">
        <v>105.12026949741664</v>
      </c>
      <c r="AJ5" s="8">
        <v>104.88226169245576</v>
      </c>
      <c r="AK5" s="8">
        <v>106.81224716605804</v>
      </c>
      <c r="AL5" s="8">
        <v>106.52132170492119</v>
      </c>
      <c r="AM5" s="8">
        <v>106.918750894448</v>
      </c>
      <c r="AN5" s="8">
        <v>104.9983741989013</v>
      </c>
      <c r="AO5" s="8">
        <v>106.8719727149178</v>
      </c>
      <c r="AP5" s="8">
        <v>109.08177818387421</v>
      </c>
      <c r="AQ5" s="8">
        <v>108.56897055227084</v>
      </c>
      <c r="AR5" s="8">
        <v>107.40980395140625</v>
      </c>
      <c r="AS5" s="8">
        <v>106.81311200067954</v>
      </c>
      <c r="AT5" s="8">
        <v>108.52131411695882</v>
      </c>
      <c r="AU5" s="8">
        <v>108.0783592641902</v>
      </c>
      <c r="AV5" s="8">
        <v>108.48656734243912</v>
      </c>
      <c r="AW5" s="8">
        <v>107.68162031464661</v>
      </c>
      <c r="AX5" s="8">
        <v>108.50166001572561</v>
      </c>
      <c r="AY5" s="8">
        <v>107.80850113792636</v>
      </c>
      <c r="AZ5" s="8">
        <v>108.03807563849375</v>
      </c>
      <c r="BA5" s="8">
        <v>107.45578122672501</v>
      </c>
      <c r="BB5" s="8">
        <v>105.45164634134743</v>
      </c>
      <c r="BC5" s="8">
        <v>108.65397262371756</v>
      </c>
      <c r="BD5" s="8">
        <v>108.00553502204305</v>
      </c>
      <c r="BE5" s="8">
        <v>108.234815732721</v>
      </c>
      <c r="BF5" s="8"/>
      <c r="BG5" s="8"/>
      <c r="BH5" s="8"/>
      <c r="BI5" s="8"/>
      <c r="BJ5" s="8"/>
      <c r="BK5" s="8"/>
      <c r="CQ5" s="8"/>
      <c r="CR5" s="8"/>
      <c r="CS5" s="8"/>
      <c r="CT5" s="8"/>
    </row>
    <row r="6" spans="1:98" x14ac:dyDescent="0.2">
      <c r="A6" s="7" t="str">
        <f t="shared" si="0"/>
        <v>mwg_nemiet_QU_5</v>
      </c>
      <c r="B6" s="5" t="s">
        <v>3823</v>
      </c>
      <c r="C6" s="5" t="s">
        <v>536</v>
      </c>
      <c r="D6" s="5">
        <v>5</v>
      </c>
      <c r="E6" s="8">
        <v>100</v>
      </c>
      <c r="F6" s="8">
        <v>99.880141829227483</v>
      </c>
      <c r="G6" s="8">
        <v>100.38104766477194</v>
      </c>
      <c r="H6" s="8">
        <v>99.360072365365554</v>
      </c>
      <c r="I6" s="8">
        <v>99.655579678232115</v>
      </c>
      <c r="J6" s="8">
        <v>100.25006549276046</v>
      </c>
      <c r="K6" s="8">
        <v>100.21183049925244</v>
      </c>
      <c r="L6" s="8">
        <v>100.87321216337544</v>
      </c>
      <c r="M6" s="8">
        <v>101.97434811792611</v>
      </c>
      <c r="N6" s="8">
        <v>103.62709698356018</v>
      </c>
      <c r="O6" s="8">
        <v>104.45028478022537</v>
      </c>
      <c r="P6" s="8">
        <v>103.23498799460693</v>
      </c>
      <c r="Q6" s="8">
        <v>105.03294140145702</v>
      </c>
      <c r="R6" s="8">
        <v>106.33207961025035</v>
      </c>
      <c r="S6" s="8">
        <v>108.18780684345406</v>
      </c>
      <c r="T6" s="8">
        <v>107.55073784921308</v>
      </c>
      <c r="U6" s="8">
        <v>108.2155325153656</v>
      </c>
      <c r="V6" s="8">
        <v>108.58379269756928</v>
      </c>
      <c r="W6" s="8">
        <v>106.82674991705206</v>
      </c>
      <c r="X6" s="8">
        <v>106.95797861290283</v>
      </c>
      <c r="Y6" s="8">
        <v>108.67125402591624</v>
      </c>
      <c r="Z6" s="8">
        <v>109.42703313938549</v>
      </c>
      <c r="AA6" s="8">
        <v>108.5798297593532</v>
      </c>
      <c r="AB6" s="8">
        <v>107.51688007350752</v>
      </c>
      <c r="AC6" s="8">
        <v>106.30000178504517</v>
      </c>
      <c r="AD6" s="8">
        <v>106.8012561954143</v>
      </c>
      <c r="AE6" s="8">
        <v>108.17506346870125</v>
      </c>
      <c r="AF6" s="8">
        <v>108.42377836340282</v>
      </c>
      <c r="AG6" s="8">
        <v>108.41331789676903</v>
      </c>
      <c r="AH6" s="8">
        <v>107.05041514338632</v>
      </c>
      <c r="AI6" s="8">
        <v>105.0663334774946</v>
      </c>
      <c r="AJ6" s="8">
        <v>104.66904961010263</v>
      </c>
      <c r="AK6" s="8">
        <v>106.43039673695831</v>
      </c>
      <c r="AL6" s="8">
        <v>106.44817079562175</v>
      </c>
      <c r="AM6" s="8">
        <v>106.46427791009469</v>
      </c>
      <c r="AN6" s="8">
        <v>105.36090364124809</v>
      </c>
      <c r="AO6" s="8">
        <v>106.03100055429458</v>
      </c>
      <c r="AP6" s="8">
        <v>106.21334702036592</v>
      </c>
      <c r="AQ6" s="8">
        <v>106.65143609685302</v>
      </c>
      <c r="AR6" s="8">
        <v>106.42806250618011</v>
      </c>
      <c r="AS6" s="8">
        <v>106.93751618806</v>
      </c>
      <c r="AT6" s="8">
        <v>107.24641019627458</v>
      </c>
      <c r="AU6" s="8">
        <v>106.26448089457072</v>
      </c>
      <c r="AV6" s="8">
        <v>106.51230456005875</v>
      </c>
      <c r="AW6" s="8">
        <v>105.98341881240161</v>
      </c>
      <c r="AX6" s="8">
        <v>106.53237975018466</v>
      </c>
      <c r="AY6" s="8">
        <v>106.46256890819137</v>
      </c>
      <c r="AZ6" s="8">
        <v>107.77226950999828</v>
      </c>
      <c r="BA6" s="8">
        <v>108.56151337597706</v>
      </c>
      <c r="BB6" s="8">
        <v>107.90940345287213</v>
      </c>
      <c r="BC6" s="8">
        <v>108.62358757381183</v>
      </c>
      <c r="BD6" s="8">
        <v>108.45153061286341</v>
      </c>
      <c r="BE6" s="8">
        <v>108.87777014840951</v>
      </c>
      <c r="BF6" s="8"/>
      <c r="BG6" s="8"/>
      <c r="BH6" s="8"/>
      <c r="BI6" s="8"/>
      <c r="BJ6" s="8"/>
      <c r="BK6" s="8"/>
      <c r="CQ6" s="8"/>
      <c r="CR6" s="8"/>
      <c r="CS6" s="8"/>
      <c r="CT6" s="8"/>
    </row>
    <row r="7" spans="1:98" x14ac:dyDescent="0.2">
      <c r="A7" s="7" t="str">
        <f t="shared" si="0"/>
        <v>mwg_nemiet_QU_6</v>
      </c>
      <c r="B7" s="5" t="s">
        <v>3823</v>
      </c>
      <c r="C7" s="5" t="s">
        <v>536</v>
      </c>
      <c r="D7" s="5">
        <v>6</v>
      </c>
      <c r="E7" s="8">
        <v>100</v>
      </c>
      <c r="F7" s="8">
        <v>99.794713203140006</v>
      </c>
      <c r="G7" s="8">
        <v>99.791673395916007</v>
      </c>
      <c r="H7" s="8">
        <v>99.875078908017827</v>
      </c>
      <c r="I7" s="8">
        <v>100.19007164561719</v>
      </c>
      <c r="J7" s="8">
        <v>100.88033572006034</v>
      </c>
      <c r="K7" s="8">
        <v>100.17131901336576</v>
      </c>
      <c r="L7" s="8">
        <v>100.67699733574361</v>
      </c>
      <c r="M7" s="8">
        <v>101.49896823179718</v>
      </c>
      <c r="N7" s="8">
        <v>102.80844914171783</v>
      </c>
      <c r="O7" s="8">
        <v>102.22889605362523</v>
      </c>
      <c r="P7" s="8">
        <v>103.00686852425673</v>
      </c>
      <c r="Q7" s="8">
        <v>103.85193970131334</v>
      </c>
      <c r="R7" s="8">
        <v>103.72852158927004</v>
      </c>
      <c r="S7" s="8">
        <v>105.04716599607724</v>
      </c>
      <c r="T7" s="8">
        <v>104.90563542242131</v>
      </c>
      <c r="U7" s="8">
        <v>105.17719913035124</v>
      </c>
      <c r="V7" s="8">
        <v>106.54704723391978</v>
      </c>
      <c r="W7" s="8">
        <v>106.94021462267666</v>
      </c>
      <c r="X7" s="8">
        <v>107.25955426449545</v>
      </c>
      <c r="Y7" s="8">
        <v>107.23157130980312</v>
      </c>
      <c r="Z7" s="8">
        <v>108.10345943275195</v>
      </c>
      <c r="AA7" s="8">
        <v>108.27012014264066</v>
      </c>
      <c r="AB7" s="8">
        <v>106.40129817793196</v>
      </c>
      <c r="AC7" s="8">
        <v>105.777488307333</v>
      </c>
      <c r="AD7" s="8">
        <v>106.97038431106461</v>
      </c>
      <c r="AE7" s="8">
        <v>107.14876198259088</v>
      </c>
      <c r="AF7" s="8">
        <v>107.34006093865713</v>
      </c>
      <c r="AG7" s="8">
        <v>107.38675500145263</v>
      </c>
      <c r="AH7" s="8">
        <v>106.82048636479166</v>
      </c>
      <c r="AI7" s="8">
        <v>106.33741759767344</v>
      </c>
      <c r="AJ7" s="8">
        <v>106.02616538567517</v>
      </c>
      <c r="AK7" s="8">
        <v>107.89252627533131</v>
      </c>
      <c r="AL7" s="8">
        <v>108.5794448285139</v>
      </c>
      <c r="AM7" s="8">
        <v>107.90874211704811</v>
      </c>
      <c r="AN7" s="8">
        <v>105.98127564128133</v>
      </c>
      <c r="AO7" s="8">
        <v>104.73501716690619</v>
      </c>
      <c r="AP7" s="8">
        <v>105.57077145329879</v>
      </c>
      <c r="AQ7" s="8">
        <v>104.7831894954933</v>
      </c>
      <c r="AR7" s="8">
        <v>103.44270585282635</v>
      </c>
      <c r="AS7" s="8">
        <v>104.73837266060406</v>
      </c>
      <c r="AT7" s="8">
        <v>105.68392598298564</v>
      </c>
      <c r="AU7" s="8">
        <v>104.45076489582183</v>
      </c>
      <c r="AV7" s="8">
        <v>104.32590026558853</v>
      </c>
      <c r="AW7" s="8">
        <v>104.40924944540102</v>
      </c>
      <c r="AX7" s="8">
        <v>105.35109131601146</v>
      </c>
      <c r="AY7" s="8">
        <v>106.60920031875736</v>
      </c>
      <c r="AZ7" s="8">
        <v>106.53562026778889</v>
      </c>
      <c r="BA7" s="8">
        <v>106.8218452429975</v>
      </c>
      <c r="BB7" s="8">
        <v>105.40675900936959</v>
      </c>
      <c r="BC7" s="8">
        <v>106.59088985566683</v>
      </c>
      <c r="BD7" s="8">
        <v>106.60878078748541</v>
      </c>
      <c r="BE7" s="8">
        <v>106.80692157332479</v>
      </c>
      <c r="BF7" s="8"/>
      <c r="BG7" s="8"/>
      <c r="BH7" s="8"/>
      <c r="BI7" s="8"/>
      <c r="BJ7" s="8"/>
      <c r="BK7" s="8"/>
      <c r="CQ7" s="8"/>
      <c r="CR7" s="8"/>
      <c r="CS7" s="8"/>
      <c r="CT7" s="8"/>
    </row>
    <row r="8" spans="1:98" x14ac:dyDescent="0.2">
      <c r="A8" s="7" t="str">
        <f t="shared" si="0"/>
        <v>mwg_nemiet_QU_7</v>
      </c>
      <c r="B8" s="5" t="s">
        <v>3823</v>
      </c>
      <c r="C8" s="5" t="s">
        <v>536</v>
      </c>
      <c r="D8" s="5">
        <v>7</v>
      </c>
      <c r="E8" s="8">
        <v>100</v>
      </c>
      <c r="F8" s="8">
        <v>99.731857349249637</v>
      </c>
      <c r="G8" s="8">
        <v>99.723343812465671</v>
      </c>
      <c r="H8" s="8">
        <v>99.344713212018817</v>
      </c>
      <c r="I8" s="8">
        <v>99.651633557217252</v>
      </c>
      <c r="J8" s="8">
        <v>100.30491433071944</v>
      </c>
      <c r="K8" s="8">
        <v>100.10617972304514</v>
      </c>
      <c r="L8" s="8">
        <v>101.14342046809257</v>
      </c>
      <c r="M8" s="8">
        <v>103.00391933866378</v>
      </c>
      <c r="N8" s="8">
        <v>105.80387048304254</v>
      </c>
      <c r="O8" s="8">
        <v>106.03914227200173</v>
      </c>
      <c r="P8" s="8">
        <v>104.34013774097204</v>
      </c>
      <c r="Q8" s="8">
        <v>105.52158816874456</v>
      </c>
      <c r="R8" s="8">
        <v>106.03233249218727</v>
      </c>
      <c r="S8" s="8">
        <v>107.94315507745745</v>
      </c>
      <c r="T8" s="8">
        <v>107.2415104791697</v>
      </c>
      <c r="U8" s="8">
        <v>106.71623403908627</v>
      </c>
      <c r="V8" s="8">
        <v>107.83887519911606</v>
      </c>
      <c r="W8" s="8">
        <v>108.26296664789734</v>
      </c>
      <c r="X8" s="8">
        <v>108.66028527667382</v>
      </c>
      <c r="Y8" s="8">
        <v>108.00265897455029</v>
      </c>
      <c r="Z8" s="8">
        <v>108.56436476386828</v>
      </c>
      <c r="AA8" s="8">
        <v>108.68285384730146</v>
      </c>
      <c r="AB8" s="8">
        <v>107.13485086076074</v>
      </c>
      <c r="AC8" s="8">
        <v>105.4736999026771</v>
      </c>
      <c r="AD8" s="8">
        <v>106.47421362989671</v>
      </c>
      <c r="AE8" s="8">
        <v>107.43206157258625</v>
      </c>
      <c r="AF8" s="8">
        <v>108.69284129332169</v>
      </c>
      <c r="AG8" s="8">
        <v>108.76758040542749</v>
      </c>
      <c r="AH8" s="8">
        <v>107.14312071966758</v>
      </c>
      <c r="AI8" s="8">
        <v>105.45016872076583</v>
      </c>
      <c r="AJ8" s="8">
        <v>105.34234709918644</v>
      </c>
      <c r="AK8" s="8">
        <v>107.14226282624817</v>
      </c>
      <c r="AL8" s="8">
        <v>107.39405449977737</v>
      </c>
      <c r="AM8" s="8">
        <v>107.34824196830128</v>
      </c>
      <c r="AN8" s="8">
        <v>105.47604685131411</v>
      </c>
      <c r="AO8" s="8">
        <v>105.1692910038167</v>
      </c>
      <c r="AP8" s="8">
        <v>105.56848900043825</v>
      </c>
      <c r="AQ8" s="8">
        <v>106.49802243176522</v>
      </c>
      <c r="AR8" s="8">
        <v>105.11285494142126</v>
      </c>
      <c r="AS8" s="8">
        <v>106.56439191717473</v>
      </c>
      <c r="AT8" s="8">
        <v>108.66217073028284</v>
      </c>
      <c r="AU8" s="8">
        <v>106.88824368138654</v>
      </c>
      <c r="AV8" s="8">
        <v>107.16315868691311</v>
      </c>
      <c r="AW8" s="8">
        <v>107.39430198974991</v>
      </c>
      <c r="AX8" s="8">
        <v>107.54051664235958</v>
      </c>
      <c r="AY8" s="8">
        <v>109.57926995730878</v>
      </c>
      <c r="AZ8" s="8">
        <v>109.22993283593196</v>
      </c>
      <c r="BA8" s="8">
        <v>108.71982025467848</v>
      </c>
      <c r="BB8" s="8">
        <v>106.74484451266801</v>
      </c>
      <c r="BC8" s="8">
        <v>108.28335326449303</v>
      </c>
      <c r="BD8" s="8">
        <v>108.77904708040849</v>
      </c>
      <c r="BE8" s="8">
        <v>110.13572296899132</v>
      </c>
      <c r="BF8" s="8"/>
      <c r="BG8" s="8"/>
      <c r="BH8" s="8"/>
      <c r="BI8" s="8"/>
      <c r="BJ8" s="8"/>
      <c r="BK8" s="8"/>
      <c r="CQ8" s="8"/>
      <c r="CR8" s="8"/>
      <c r="CS8" s="8"/>
      <c r="CT8" s="8"/>
    </row>
    <row r="9" spans="1:98" x14ac:dyDescent="0.2">
      <c r="A9" s="7" t="str">
        <f t="shared" si="0"/>
        <v>mwg_nemiet_QU_8</v>
      </c>
      <c r="B9" s="5" t="s">
        <v>3823</v>
      </c>
      <c r="C9" s="5" t="s">
        <v>536</v>
      </c>
      <c r="D9" s="5">
        <v>8</v>
      </c>
      <c r="E9" s="8">
        <v>100</v>
      </c>
      <c r="F9" s="8">
        <v>100.64801326438149</v>
      </c>
      <c r="G9" s="8">
        <v>99.580229357505345</v>
      </c>
      <c r="H9" s="8">
        <v>98.965023601507852</v>
      </c>
      <c r="I9" s="8">
        <v>98.695176349147346</v>
      </c>
      <c r="J9" s="8">
        <v>99.607944313561518</v>
      </c>
      <c r="K9" s="8">
        <v>100.83277298885618</v>
      </c>
      <c r="L9" s="8">
        <v>102.05600117228823</v>
      </c>
      <c r="M9" s="8">
        <v>103.49854201001914</v>
      </c>
      <c r="N9" s="8">
        <v>103.22652245888553</v>
      </c>
      <c r="O9" s="8">
        <v>102.73966219582518</v>
      </c>
      <c r="P9" s="8">
        <v>102.73960278606313</v>
      </c>
      <c r="Q9" s="8">
        <v>104.04639439255286</v>
      </c>
      <c r="R9" s="8">
        <v>104.91472169532592</v>
      </c>
      <c r="S9" s="8">
        <v>105.24745263878444</v>
      </c>
      <c r="T9" s="8">
        <v>106.57240216940511</v>
      </c>
      <c r="U9" s="8">
        <v>106.09602051085089</v>
      </c>
      <c r="V9" s="8">
        <v>107.95600542326618</v>
      </c>
      <c r="W9" s="8">
        <v>107.06942479078472</v>
      </c>
      <c r="X9" s="8">
        <v>107.75310505534091</v>
      </c>
      <c r="Y9" s="8">
        <v>108.66624105575173</v>
      </c>
      <c r="Z9" s="8">
        <v>110.10558988341754</v>
      </c>
      <c r="AA9" s="8">
        <v>108.05437707319288</v>
      </c>
      <c r="AB9" s="8">
        <v>106.69484125851537</v>
      </c>
      <c r="AC9" s="8">
        <v>106.21139339016918</v>
      </c>
      <c r="AD9" s="8">
        <v>107.3083653615851</v>
      </c>
      <c r="AE9" s="8">
        <v>108.81472677089816</v>
      </c>
      <c r="AF9" s="8">
        <v>108.86162931106342</v>
      </c>
      <c r="AG9" s="8">
        <v>108.96582977431801</v>
      </c>
      <c r="AH9" s="8">
        <v>107.53868520695843</v>
      </c>
      <c r="AI9" s="8">
        <v>105.90780718930507</v>
      </c>
      <c r="AJ9" s="8">
        <v>105.35809619163052</v>
      </c>
      <c r="AK9" s="8">
        <v>107.47872790316879</v>
      </c>
      <c r="AL9" s="8">
        <v>107.57798889637284</v>
      </c>
      <c r="AM9" s="8">
        <v>108.39156348498203</v>
      </c>
      <c r="AN9" s="8">
        <v>106.70644210119606</v>
      </c>
      <c r="AO9" s="8">
        <v>106.62677074019369</v>
      </c>
      <c r="AP9" s="8">
        <v>107.2407862459329</v>
      </c>
      <c r="AQ9" s="8">
        <v>107.60158250559788</v>
      </c>
      <c r="AR9" s="8">
        <v>105.79579566688496</v>
      </c>
      <c r="AS9" s="8">
        <v>107.33775231917444</v>
      </c>
      <c r="AT9" s="8">
        <v>108.43794176061645</v>
      </c>
      <c r="AU9" s="8">
        <v>107.7876414025162</v>
      </c>
      <c r="AV9" s="8">
        <v>107.65918090938167</v>
      </c>
      <c r="AW9" s="8">
        <v>107.28518996280674</v>
      </c>
      <c r="AX9" s="8">
        <v>107.9647861809451</v>
      </c>
      <c r="AY9" s="8">
        <v>108.21071299241673</v>
      </c>
      <c r="AZ9" s="8">
        <v>109.63648970398154</v>
      </c>
      <c r="BA9" s="8">
        <v>110.01175712816709</v>
      </c>
      <c r="BB9" s="8">
        <v>107.81873523923475</v>
      </c>
      <c r="BC9" s="8">
        <v>107.3206845788055</v>
      </c>
      <c r="BD9" s="8">
        <v>106.66131049576812</v>
      </c>
      <c r="BE9" s="8">
        <v>108.07132193594033</v>
      </c>
      <c r="BF9" s="8"/>
      <c r="BG9" s="8"/>
      <c r="BH9" s="8"/>
      <c r="BI9" s="8"/>
      <c r="BJ9" s="8"/>
      <c r="BK9" s="8"/>
      <c r="CQ9" s="8"/>
      <c r="CR9" s="8"/>
      <c r="CS9" s="8"/>
      <c r="CT9" s="8"/>
    </row>
    <row r="10" spans="1:98" x14ac:dyDescent="0.2">
      <c r="A10" s="7" t="str">
        <f t="shared" si="0"/>
        <v>mwg_nemiet_QU_9</v>
      </c>
      <c r="B10" s="5" t="s">
        <v>3823</v>
      </c>
      <c r="C10" s="5" t="s">
        <v>536</v>
      </c>
      <c r="D10" s="5">
        <v>9</v>
      </c>
      <c r="E10" s="8">
        <v>100</v>
      </c>
      <c r="F10" s="8">
        <v>99.736649151675294</v>
      </c>
      <c r="G10" s="8">
        <v>100.2323861411782</v>
      </c>
      <c r="H10" s="8">
        <v>99.330962642850892</v>
      </c>
      <c r="I10" s="8">
        <v>99.387143971008243</v>
      </c>
      <c r="J10" s="8">
        <v>99.970895719037017</v>
      </c>
      <c r="K10" s="8">
        <v>100.10548677976053</v>
      </c>
      <c r="L10" s="8">
        <v>101.08867377945872</v>
      </c>
      <c r="M10" s="8">
        <v>102.04453950997203</v>
      </c>
      <c r="N10" s="8">
        <v>103.00077160796744</v>
      </c>
      <c r="O10" s="8">
        <v>102.81278541711475</v>
      </c>
      <c r="P10" s="8">
        <v>102.25812474204668</v>
      </c>
      <c r="Q10" s="8">
        <v>104.04053485250722</v>
      </c>
      <c r="R10" s="8">
        <v>105.24078164731816</v>
      </c>
      <c r="S10" s="8">
        <v>106.72061755274022</v>
      </c>
      <c r="T10" s="8">
        <v>106.35089387703198</v>
      </c>
      <c r="U10" s="8">
        <v>106.62146506151144</v>
      </c>
      <c r="V10" s="8">
        <v>107.67743862485968</v>
      </c>
      <c r="W10" s="8">
        <v>107.33500220636141</v>
      </c>
      <c r="X10" s="8">
        <v>107.79958241636103</v>
      </c>
      <c r="Y10" s="8">
        <v>108.40241362217277</v>
      </c>
      <c r="Z10" s="8">
        <v>108.55852395778076</v>
      </c>
      <c r="AA10" s="8">
        <v>108.41162450640131</v>
      </c>
      <c r="AB10" s="8">
        <v>107.23303451013832</v>
      </c>
      <c r="AC10" s="8">
        <v>106.08845378605416</v>
      </c>
      <c r="AD10" s="8">
        <v>106.45134030320608</v>
      </c>
      <c r="AE10" s="8">
        <v>106.42990772635548</v>
      </c>
      <c r="AF10" s="8">
        <v>107.0826695926953</v>
      </c>
      <c r="AG10" s="8">
        <v>106.16430856780188</v>
      </c>
      <c r="AH10" s="8">
        <v>105.86639805663079</v>
      </c>
      <c r="AI10" s="8">
        <v>105.50652684716562</v>
      </c>
      <c r="AJ10" s="8">
        <v>105.83357997072996</v>
      </c>
      <c r="AK10" s="8">
        <v>107.67729019791619</v>
      </c>
      <c r="AL10" s="8">
        <v>107.03649291752393</v>
      </c>
      <c r="AM10" s="8">
        <v>106.60034631662427</v>
      </c>
      <c r="AN10" s="8">
        <v>105.27851778734731</v>
      </c>
      <c r="AO10" s="8">
        <v>105.41164261606819</v>
      </c>
      <c r="AP10" s="8">
        <v>105.83530177099871</v>
      </c>
      <c r="AQ10" s="8">
        <v>105.76856422481582</v>
      </c>
      <c r="AR10" s="8">
        <v>106.11653872044442</v>
      </c>
      <c r="AS10" s="8">
        <v>107.25188300306297</v>
      </c>
      <c r="AT10" s="8">
        <v>108.32299556330905</v>
      </c>
      <c r="AU10" s="8">
        <v>107.46805313137868</v>
      </c>
      <c r="AV10" s="8">
        <v>107.76268471149351</v>
      </c>
      <c r="AW10" s="8">
        <v>107.27720659164557</v>
      </c>
      <c r="AX10" s="8">
        <v>107.9492738175603</v>
      </c>
      <c r="AY10" s="8">
        <v>108.22235569630629</v>
      </c>
      <c r="AZ10" s="8">
        <v>108.82558945408425</v>
      </c>
      <c r="BA10" s="8">
        <v>108.7747777824692</v>
      </c>
      <c r="BB10" s="8">
        <v>107.68110866621771</v>
      </c>
      <c r="BC10" s="8">
        <v>107.39438926814648</v>
      </c>
      <c r="BD10" s="8">
        <v>106.83823036616367</v>
      </c>
      <c r="BE10" s="8">
        <v>107.51663490968679</v>
      </c>
      <c r="BF10" s="8"/>
      <c r="BG10" s="8"/>
      <c r="BH10" s="8"/>
      <c r="BI10" s="8"/>
      <c r="BJ10" s="8"/>
      <c r="BK10" s="8"/>
      <c r="CQ10" s="8"/>
      <c r="CR10" s="8"/>
      <c r="CS10" s="8"/>
      <c r="CT10" s="8"/>
    </row>
    <row r="11" spans="1:98" x14ac:dyDescent="0.2">
      <c r="A11" s="7" t="str">
        <f t="shared" si="0"/>
        <v>mwg_nemiet_QU_10</v>
      </c>
      <c r="B11" s="5" t="s">
        <v>3823</v>
      </c>
      <c r="C11" s="5" t="s">
        <v>536</v>
      </c>
      <c r="D11" s="5">
        <v>10</v>
      </c>
      <c r="E11" s="8">
        <v>100</v>
      </c>
      <c r="F11" s="8">
        <v>100.03777733270927</v>
      </c>
      <c r="G11" s="8">
        <v>100.37287849656668</v>
      </c>
      <c r="H11" s="8">
        <v>100.11806730030466</v>
      </c>
      <c r="I11" s="8">
        <v>100.76327816032031</v>
      </c>
      <c r="J11" s="8">
        <v>101.40491654877739</v>
      </c>
      <c r="K11" s="8">
        <v>101.60396893806902</v>
      </c>
      <c r="L11" s="8">
        <v>102.47647806537489</v>
      </c>
      <c r="M11" s="8">
        <v>103.60470766638537</v>
      </c>
      <c r="N11" s="8">
        <v>104.80411228449373</v>
      </c>
      <c r="O11" s="8">
        <v>104.67619872995763</v>
      </c>
      <c r="P11" s="8">
        <v>103.32384712396447</v>
      </c>
      <c r="Q11" s="8">
        <v>104.21336468212003</v>
      </c>
      <c r="R11" s="8">
        <v>104.73135745253718</v>
      </c>
      <c r="S11" s="8">
        <v>106.19648350574128</v>
      </c>
      <c r="T11" s="8">
        <v>106.68983976081678</v>
      </c>
      <c r="U11" s="8">
        <v>105.98150427009803</v>
      </c>
      <c r="V11" s="8">
        <v>107.12553330085066</v>
      </c>
      <c r="W11" s="8">
        <v>106.24231319559738</v>
      </c>
      <c r="X11" s="8">
        <v>106.34523023748308</v>
      </c>
      <c r="Y11" s="8">
        <v>106.87187235080526</v>
      </c>
      <c r="Z11" s="8">
        <v>107.53256715618369</v>
      </c>
      <c r="AA11" s="8">
        <v>106.94202018330508</v>
      </c>
      <c r="AB11" s="8">
        <v>106.19865067551812</v>
      </c>
      <c r="AC11" s="8">
        <v>105.56677518157747</v>
      </c>
      <c r="AD11" s="8">
        <v>106.6977213051328</v>
      </c>
      <c r="AE11" s="8">
        <v>105.86987557014137</v>
      </c>
      <c r="AF11" s="8">
        <v>106.18277445884846</v>
      </c>
      <c r="AG11" s="8">
        <v>105.55398699320008</v>
      </c>
      <c r="AH11" s="8">
        <v>105.14022024098229</v>
      </c>
      <c r="AI11" s="8">
        <v>105.36492148311329</v>
      </c>
      <c r="AJ11" s="8">
        <v>105.23681972498544</v>
      </c>
      <c r="AK11" s="8">
        <v>106.77203451544737</v>
      </c>
      <c r="AL11" s="8">
        <v>106.33984280934033</v>
      </c>
      <c r="AM11" s="8">
        <v>105.25962575277717</v>
      </c>
      <c r="AN11" s="8">
        <v>104.47213376017166</v>
      </c>
      <c r="AO11" s="8">
        <v>104.37545462739286</v>
      </c>
      <c r="AP11" s="8">
        <v>104.90018230518616</v>
      </c>
      <c r="AQ11" s="8">
        <v>104.37582545206054</v>
      </c>
      <c r="AR11" s="8">
        <v>103.76811597288729</v>
      </c>
      <c r="AS11" s="8">
        <v>104.39812629012096</v>
      </c>
      <c r="AT11" s="8">
        <v>105.40724015910565</v>
      </c>
      <c r="AU11" s="8">
        <v>104.4575839878314</v>
      </c>
      <c r="AV11" s="8">
        <v>104.45706599540669</v>
      </c>
      <c r="AW11" s="8">
        <v>104.5422157007613</v>
      </c>
      <c r="AX11" s="8">
        <v>105.36188667690296</v>
      </c>
      <c r="AY11" s="8">
        <v>106.07980368303704</v>
      </c>
      <c r="AZ11" s="8">
        <v>106.42504176680441</v>
      </c>
      <c r="BA11" s="8">
        <v>106.65271029630523</v>
      </c>
      <c r="BB11" s="8">
        <v>104.8478728461164</v>
      </c>
      <c r="BC11" s="8">
        <v>104.84271985909983</v>
      </c>
      <c r="BD11" s="8">
        <v>104.54594327400584</v>
      </c>
      <c r="BE11" s="8">
        <v>104.97554778786247</v>
      </c>
      <c r="BF11" s="8"/>
      <c r="BG11" s="8"/>
      <c r="BH11" s="8"/>
      <c r="BI11" s="8"/>
      <c r="BJ11" s="8"/>
      <c r="BK11" s="8"/>
      <c r="CQ11" s="8"/>
      <c r="CR11" s="8"/>
      <c r="CS11" s="8"/>
      <c r="CT11" s="8"/>
    </row>
    <row r="12" spans="1:98" x14ac:dyDescent="0.2">
      <c r="A12" s="7" t="str">
        <f t="shared" si="0"/>
        <v>mwg_nemiet_QU_11</v>
      </c>
      <c r="B12" s="5" t="s">
        <v>3823</v>
      </c>
      <c r="C12" s="5" t="s">
        <v>536</v>
      </c>
      <c r="D12" s="5">
        <v>11</v>
      </c>
      <c r="E12" s="8">
        <v>100</v>
      </c>
      <c r="F12" s="8">
        <v>100.18400884131388</v>
      </c>
      <c r="G12" s="8">
        <v>100.50470473128763</v>
      </c>
      <c r="H12" s="8">
        <v>100.22334222471068</v>
      </c>
      <c r="I12" s="8">
        <v>100.58096671987175</v>
      </c>
      <c r="J12" s="8">
        <v>101.54243214694168</v>
      </c>
      <c r="K12" s="8">
        <v>101.53535180413753</v>
      </c>
      <c r="L12" s="8">
        <v>102.3603662649296</v>
      </c>
      <c r="M12" s="8">
        <v>103.61081558031924</v>
      </c>
      <c r="N12" s="8">
        <v>104.99366460707549</v>
      </c>
      <c r="O12" s="8">
        <v>106.71525359524708</v>
      </c>
      <c r="P12" s="8">
        <v>104.42025143193585</v>
      </c>
      <c r="Q12" s="8">
        <v>105.96868495756959</v>
      </c>
      <c r="R12" s="8">
        <v>107.37185732196779</v>
      </c>
      <c r="S12" s="8">
        <v>109.36389641722872</v>
      </c>
      <c r="T12" s="8">
        <v>110.24314756922288</v>
      </c>
      <c r="U12" s="8">
        <v>109.36206335609511</v>
      </c>
      <c r="V12" s="8">
        <v>110.63145768304976</v>
      </c>
      <c r="W12" s="8">
        <v>108.74350357071766</v>
      </c>
      <c r="X12" s="8">
        <v>108.40420443313066</v>
      </c>
      <c r="Y12" s="8">
        <v>108.68196376360642</v>
      </c>
      <c r="Z12" s="8">
        <v>109.41258321454579</v>
      </c>
      <c r="AA12" s="8">
        <v>109.50661148113203</v>
      </c>
      <c r="AB12" s="8">
        <v>108.31638554188021</v>
      </c>
      <c r="AC12" s="8">
        <v>107.88437760421277</v>
      </c>
      <c r="AD12" s="8">
        <v>108.69303766100325</v>
      </c>
      <c r="AE12" s="8">
        <v>106.91810394627583</v>
      </c>
      <c r="AF12" s="8">
        <v>107.39202018420988</v>
      </c>
      <c r="AG12" s="8">
        <v>107.03632661789509</v>
      </c>
      <c r="AH12" s="8">
        <v>106.14284308415185</v>
      </c>
      <c r="AI12" s="8">
        <v>106.39243893152941</v>
      </c>
      <c r="AJ12" s="8">
        <v>106.57231938604859</v>
      </c>
      <c r="AK12" s="8">
        <v>107.92795747413138</v>
      </c>
      <c r="AL12" s="8">
        <v>107.40365503906312</v>
      </c>
      <c r="AM12" s="8">
        <v>105.68549732953782</v>
      </c>
      <c r="AN12" s="8">
        <v>105.08724750781361</v>
      </c>
      <c r="AO12" s="8">
        <v>105.61436407344173</v>
      </c>
      <c r="AP12" s="8">
        <v>105.65795706133119</v>
      </c>
      <c r="AQ12" s="8">
        <v>105.34677626596971</v>
      </c>
      <c r="AR12" s="8">
        <v>104.9637038854127</v>
      </c>
      <c r="AS12" s="8">
        <v>105.97502398089166</v>
      </c>
      <c r="AT12" s="8">
        <v>106.36038448720022</v>
      </c>
      <c r="AU12" s="8">
        <v>104.75484767196845</v>
      </c>
      <c r="AV12" s="8">
        <v>105.04853299150905</v>
      </c>
      <c r="AW12" s="8">
        <v>105.07922340953222</v>
      </c>
      <c r="AX12" s="8">
        <v>106.13741140616789</v>
      </c>
      <c r="AY12" s="8">
        <v>106.8390252923304</v>
      </c>
      <c r="AZ12" s="8">
        <v>107.43468564000673</v>
      </c>
      <c r="BA12" s="8">
        <v>108.44410637894653</v>
      </c>
      <c r="BB12" s="8">
        <v>105.87155833425268</v>
      </c>
      <c r="BC12" s="8">
        <v>105.95718629458648</v>
      </c>
      <c r="BD12" s="8">
        <v>105.66023216407726</v>
      </c>
      <c r="BE12" s="8">
        <v>106.17464876148442</v>
      </c>
      <c r="BF12" s="8"/>
      <c r="BG12" s="8"/>
      <c r="BH12" s="8"/>
      <c r="BI12" s="8"/>
      <c r="BJ12" s="8"/>
      <c r="BK12" s="8"/>
      <c r="CQ12" s="8"/>
      <c r="CR12" s="8"/>
      <c r="CS12" s="8"/>
      <c r="CT12" s="8"/>
    </row>
    <row r="13" spans="1:98" x14ac:dyDescent="0.2">
      <c r="A13" s="7" t="str">
        <f t="shared" si="0"/>
        <v>mwg_nemiet_QU_12</v>
      </c>
      <c r="B13" s="5" t="s">
        <v>3823</v>
      </c>
      <c r="C13" s="5" t="s">
        <v>536</v>
      </c>
      <c r="D13" s="5">
        <v>12</v>
      </c>
      <c r="E13" s="8">
        <v>100</v>
      </c>
      <c r="F13" s="8">
        <v>100.0576423988899</v>
      </c>
      <c r="G13" s="8">
        <v>100.5256642432666</v>
      </c>
      <c r="H13" s="8">
        <v>100.47245107021374</v>
      </c>
      <c r="I13" s="8">
        <v>101.01996923729342</v>
      </c>
      <c r="J13" s="8">
        <v>101.13741644005873</v>
      </c>
      <c r="K13" s="8">
        <v>101.13903124748802</v>
      </c>
      <c r="L13" s="8">
        <v>102.04834648158634</v>
      </c>
      <c r="M13" s="8">
        <v>103.04220322717177</v>
      </c>
      <c r="N13" s="8">
        <v>103.59587560063</v>
      </c>
      <c r="O13" s="8">
        <v>103.1903838740547</v>
      </c>
      <c r="P13" s="8">
        <v>102.6318378918976</v>
      </c>
      <c r="Q13" s="8">
        <v>103.62717896833178</v>
      </c>
      <c r="R13" s="8">
        <v>104.0410387045921</v>
      </c>
      <c r="S13" s="8">
        <v>105.57265252478754</v>
      </c>
      <c r="T13" s="8">
        <v>105.35379585136036</v>
      </c>
      <c r="U13" s="8">
        <v>105.52906808455258</v>
      </c>
      <c r="V13" s="8">
        <v>106.24692484847785</v>
      </c>
      <c r="W13" s="8">
        <v>106.69867982186561</v>
      </c>
      <c r="X13" s="8">
        <v>107.11129524017318</v>
      </c>
      <c r="Y13" s="8">
        <v>108.18562568337472</v>
      </c>
      <c r="Z13" s="8">
        <v>108.98352598875023</v>
      </c>
      <c r="AA13" s="8">
        <v>109.95051408817254</v>
      </c>
      <c r="AB13" s="8">
        <v>109.25790935813242</v>
      </c>
      <c r="AC13" s="8">
        <v>108.37870422354965</v>
      </c>
      <c r="AD13" s="8">
        <v>108.49322274898105</v>
      </c>
      <c r="AE13" s="8">
        <v>108.13927324835295</v>
      </c>
      <c r="AF13" s="8">
        <v>108.84291326027483</v>
      </c>
      <c r="AG13" s="8">
        <v>107.5885237199889</v>
      </c>
      <c r="AH13" s="8">
        <v>106.97066294685256</v>
      </c>
      <c r="AI13" s="8">
        <v>107.16701954557199</v>
      </c>
      <c r="AJ13" s="8">
        <v>107.19569243219438</v>
      </c>
      <c r="AK13" s="8">
        <v>109.10983320475252</v>
      </c>
      <c r="AL13" s="8">
        <v>108.95993011595264</v>
      </c>
      <c r="AM13" s="8">
        <v>108.05320473157161</v>
      </c>
      <c r="AN13" s="8">
        <v>107.65783153367575</v>
      </c>
      <c r="AO13" s="8">
        <v>107.08962314764194</v>
      </c>
      <c r="AP13" s="8">
        <v>107.62099571481912</v>
      </c>
      <c r="AQ13" s="8">
        <v>107.96047447734385</v>
      </c>
      <c r="AR13" s="8">
        <v>108.33787953954028</v>
      </c>
      <c r="AS13" s="8">
        <v>109.17308091631403</v>
      </c>
      <c r="AT13" s="8">
        <v>109.51415405677685</v>
      </c>
      <c r="AU13" s="8">
        <v>108.52252896404377</v>
      </c>
      <c r="AV13" s="8">
        <v>107.70514544276932</v>
      </c>
      <c r="AW13" s="8">
        <v>108.03298338274168</v>
      </c>
      <c r="AX13" s="8">
        <v>109.88998415733306</v>
      </c>
      <c r="AY13" s="8">
        <v>108.85526609715288</v>
      </c>
      <c r="AZ13" s="8">
        <v>109.15734108635516</v>
      </c>
      <c r="BA13" s="8">
        <v>108.86631765450289</v>
      </c>
      <c r="BB13" s="8">
        <v>106.90177710292492</v>
      </c>
      <c r="BC13" s="8">
        <v>106.82306894506119</v>
      </c>
      <c r="BD13" s="8">
        <v>107.5214151136926</v>
      </c>
      <c r="BE13" s="8">
        <v>107.76500424199102</v>
      </c>
      <c r="BF13" s="8"/>
      <c r="BG13" s="8"/>
      <c r="BH13" s="8"/>
      <c r="BI13" s="8"/>
      <c r="BJ13" s="8"/>
      <c r="BK13" s="8"/>
      <c r="CQ13" s="8"/>
      <c r="CR13" s="8"/>
      <c r="CS13" s="8"/>
      <c r="CT13" s="8"/>
    </row>
    <row r="14" spans="1:98" x14ac:dyDescent="0.2">
      <c r="A14" s="7" t="str">
        <f t="shared" si="0"/>
        <v>mwg_nemiet_QU_13</v>
      </c>
      <c r="B14" s="5" t="s">
        <v>3823</v>
      </c>
      <c r="C14" s="5" t="s">
        <v>536</v>
      </c>
      <c r="D14" s="5">
        <v>13</v>
      </c>
      <c r="E14" s="8">
        <v>100</v>
      </c>
      <c r="F14" s="8">
        <v>100.00761117469609</v>
      </c>
      <c r="G14" s="8">
        <v>100.83968882769534</v>
      </c>
      <c r="H14" s="8">
        <v>100.06835154529918</v>
      </c>
      <c r="I14" s="8">
        <v>100.57205361315479</v>
      </c>
      <c r="J14" s="8">
        <v>101.28497082195658</v>
      </c>
      <c r="K14" s="8">
        <v>101.45024553153665</v>
      </c>
      <c r="L14" s="8">
        <v>102.07664416723048</v>
      </c>
      <c r="M14" s="8">
        <v>102.84523447658023</v>
      </c>
      <c r="N14" s="8">
        <v>103.40690765253871</v>
      </c>
      <c r="O14" s="8">
        <v>103.38311960478241</v>
      </c>
      <c r="P14" s="8">
        <v>102.4618775418527</v>
      </c>
      <c r="Q14" s="8">
        <v>103.51793309904642</v>
      </c>
      <c r="R14" s="8">
        <v>104.923568338335</v>
      </c>
      <c r="S14" s="8">
        <v>106.33092602648998</v>
      </c>
      <c r="T14" s="8">
        <v>106.7171948881205</v>
      </c>
      <c r="U14" s="8">
        <v>106.5123584767495</v>
      </c>
      <c r="V14" s="8">
        <v>107.16274444830933</v>
      </c>
      <c r="W14" s="8">
        <v>106.42483306486521</v>
      </c>
      <c r="X14" s="8">
        <v>106.76640295419961</v>
      </c>
      <c r="Y14" s="8">
        <v>107.61598788578939</v>
      </c>
      <c r="Z14" s="8">
        <v>108.61127000270048</v>
      </c>
      <c r="AA14" s="8">
        <v>108.90275263268595</v>
      </c>
      <c r="AB14" s="8">
        <v>107.53364255873284</v>
      </c>
      <c r="AC14" s="8">
        <v>106.87512254375949</v>
      </c>
      <c r="AD14" s="8">
        <v>107.98299175424388</v>
      </c>
      <c r="AE14" s="8">
        <v>107.29658743462436</v>
      </c>
      <c r="AF14" s="8">
        <v>107.53060556702043</v>
      </c>
      <c r="AG14" s="8">
        <v>107.00659738203373</v>
      </c>
      <c r="AH14" s="8">
        <v>106.75062093712666</v>
      </c>
      <c r="AI14" s="8">
        <v>106.50532594247177</v>
      </c>
      <c r="AJ14" s="8">
        <v>106.35414944914847</v>
      </c>
      <c r="AK14" s="8">
        <v>107.89970998809952</v>
      </c>
      <c r="AL14" s="8">
        <v>107.42174118408833</v>
      </c>
      <c r="AM14" s="8">
        <v>106.51556651629275</v>
      </c>
      <c r="AN14" s="8">
        <v>105.57787656820369</v>
      </c>
      <c r="AO14" s="8">
        <v>106.25867658142836</v>
      </c>
      <c r="AP14" s="8">
        <v>106.28654247417421</v>
      </c>
      <c r="AQ14" s="8">
        <v>105.71791937077502</v>
      </c>
      <c r="AR14" s="8">
        <v>105.94722229151188</v>
      </c>
      <c r="AS14" s="8">
        <v>106.49443965343188</v>
      </c>
      <c r="AT14" s="8">
        <v>107.14666205252617</v>
      </c>
      <c r="AU14" s="8">
        <v>105.76349446169222</v>
      </c>
      <c r="AV14" s="8">
        <v>106.22888770508119</v>
      </c>
      <c r="AW14" s="8">
        <v>105.65527296762886</v>
      </c>
      <c r="AX14" s="8">
        <v>107.24846845784361</v>
      </c>
      <c r="AY14" s="8">
        <v>107.72667994085741</v>
      </c>
      <c r="AZ14" s="8">
        <v>107.45057946499155</v>
      </c>
      <c r="BA14" s="8">
        <v>107.41038261881872</v>
      </c>
      <c r="BB14" s="8">
        <v>105.43290388497569</v>
      </c>
      <c r="BC14" s="8">
        <v>105.12931154699756</v>
      </c>
      <c r="BD14" s="8">
        <v>104.81777472952207</v>
      </c>
      <c r="BE14" s="8">
        <v>105.39488979500322</v>
      </c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</row>
    <row r="15" spans="1:98" x14ac:dyDescent="0.2">
      <c r="A15" s="7" t="str">
        <f t="shared" si="0"/>
        <v>mwg_nemiet_QU_14</v>
      </c>
      <c r="B15" s="5" t="s">
        <v>3823</v>
      </c>
      <c r="C15" s="5" t="s">
        <v>536</v>
      </c>
      <c r="D15" s="5">
        <v>14</v>
      </c>
      <c r="E15" s="8">
        <v>100</v>
      </c>
      <c r="F15" s="8">
        <v>100.35878621036503</v>
      </c>
      <c r="G15" s="8">
        <v>100.25591543778813</v>
      </c>
      <c r="H15" s="8">
        <v>99.755460032928127</v>
      </c>
      <c r="I15" s="8">
        <v>100.11973748423301</v>
      </c>
      <c r="J15" s="8">
        <v>101.19394974668904</v>
      </c>
      <c r="K15" s="8">
        <v>101.57791440957911</v>
      </c>
      <c r="L15" s="8">
        <v>102.7512116440685</v>
      </c>
      <c r="M15" s="8">
        <v>103.68385840118137</v>
      </c>
      <c r="N15" s="8">
        <v>103.7997741326821</v>
      </c>
      <c r="O15" s="8">
        <v>103.64710763856495</v>
      </c>
      <c r="P15" s="8">
        <v>103.22771253249661</v>
      </c>
      <c r="Q15" s="8">
        <v>103.91106064463614</v>
      </c>
      <c r="R15" s="8">
        <v>104.25160052447393</v>
      </c>
      <c r="S15" s="8">
        <v>105.22734954116773</v>
      </c>
      <c r="T15" s="8">
        <v>106.09871174497252</v>
      </c>
      <c r="U15" s="8">
        <v>105.19631326595693</v>
      </c>
      <c r="V15" s="8">
        <v>106.41276452791324</v>
      </c>
      <c r="W15" s="8">
        <v>105.83671930961545</v>
      </c>
      <c r="X15" s="8">
        <v>106.74175980908596</v>
      </c>
      <c r="Y15" s="8">
        <v>108.16609049264213</v>
      </c>
      <c r="Z15" s="8">
        <v>108.75231586571921</v>
      </c>
      <c r="AA15" s="8">
        <v>107.94052053280888</v>
      </c>
      <c r="AB15" s="8">
        <v>106.72688923862562</v>
      </c>
      <c r="AC15" s="8">
        <v>105.32458067252981</v>
      </c>
      <c r="AD15" s="8">
        <v>106.25106748169952</v>
      </c>
      <c r="AE15" s="8">
        <v>105.9480730947093</v>
      </c>
      <c r="AF15" s="8">
        <v>105.72773833110914</v>
      </c>
      <c r="AG15" s="8">
        <v>105.59985672273822</v>
      </c>
      <c r="AH15" s="8">
        <v>104.73604690844303</v>
      </c>
      <c r="AI15" s="8">
        <v>104.44350202285744</v>
      </c>
      <c r="AJ15" s="8">
        <v>104.70210574023824</v>
      </c>
      <c r="AK15" s="8">
        <v>106.77810241274442</v>
      </c>
      <c r="AL15" s="8">
        <v>107.11093564974774</v>
      </c>
      <c r="AM15" s="8">
        <v>105.91605435061911</v>
      </c>
      <c r="AN15" s="8">
        <v>105.87350938290724</v>
      </c>
      <c r="AO15" s="8">
        <v>105.99307189240096</v>
      </c>
      <c r="AP15" s="8">
        <v>106.34031938957911</v>
      </c>
      <c r="AQ15" s="8">
        <v>105.33070376208704</v>
      </c>
      <c r="AR15" s="8">
        <v>105.04572054653585</v>
      </c>
      <c r="AS15" s="8">
        <v>105.76923667498272</v>
      </c>
      <c r="AT15" s="8">
        <v>106.80432743317168</v>
      </c>
      <c r="AU15" s="8">
        <v>106.51668075255829</v>
      </c>
      <c r="AV15" s="8">
        <v>106.64110550987019</v>
      </c>
      <c r="AW15" s="8">
        <v>105.58429540052386</v>
      </c>
      <c r="AX15" s="8">
        <v>105.63331215133481</v>
      </c>
      <c r="AY15" s="8">
        <v>106.38044173777723</v>
      </c>
      <c r="AZ15" s="8">
        <v>107.52756416336659</v>
      </c>
      <c r="BA15" s="8">
        <v>108.01343550380915</v>
      </c>
      <c r="BB15" s="8">
        <v>105.60097088706809</v>
      </c>
      <c r="BC15" s="8">
        <v>106.07292884580058</v>
      </c>
      <c r="BD15" s="8">
        <v>104.94428490281271</v>
      </c>
      <c r="BE15" s="8">
        <v>106.79996081076615</v>
      </c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</row>
    <row r="16" spans="1:98" x14ac:dyDescent="0.2">
      <c r="A16" s="7" t="str">
        <f t="shared" si="0"/>
        <v>mwg_nemiet_QU_15</v>
      </c>
      <c r="B16" s="5" t="s">
        <v>3823</v>
      </c>
      <c r="C16" s="5" t="s">
        <v>536</v>
      </c>
      <c r="D16" s="5">
        <v>15</v>
      </c>
      <c r="E16" s="8">
        <v>100</v>
      </c>
      <c r="F16" s="8">
        <v>100.43965981663814</v>
      </c>
      <c r="G16" s="8">
        <v>99.560315010854936</v>
      </c>
      <c r="H16" s="8">
        <v>98.953950883246264</v>
      </c>
      <c r="I16" s="8">
        <v>98.916551064383114</v>
      </c>
      <c r="J16" s="8">
        <v>99.461788884619878</v>
      </c>
      <c r="K16" s="8">
        <v>98.063461423305114</v>
      </c>
      <c r="L16" s="8">
        <v>99.66184304347145</v>
      </c>
      <c r="M16" s="8">
        <v>101.5952266613092</v>
      </c>
      <c r="N16" s="8">
        <v>101.22739585989623</v>
      </c>
      <c r="O16" s="8">
        <v>101.92624645062349</v>
      </c>
      <c r="P16" s="8">
        <v>102.70368176785605</v>
      </c>
      <c r="Q16" s="8">
        <v>103.78419587087512</v>
      </c>
      <c r="R16" s="8">
        <v>104.0439150067926</v>
      </c>
      <c r="S16" s="8">
        <v>104.978604997259</v>
      </c>
      <c r="T16" s="8">
        <v>106.10665536737815</v>
      </c>
      <c r="U16" s="8">
        <v>105.07868224923126</v>
      </c>
      <c r="V16" s="8">
        <v>106.48645133753001</v>
      </c>
      <c r="W16" s="8">
        <v>105.59003614524268</v>
      </c>
      <c r="X16" s="8">
        <v>105.58167752543284</v>
      </c>
      <c r="Y16" s="8">
        <v>105.66022915779676</v>
      </c>
      <c r="Z16" s="8">
        <v>107.02566027621697</v>
      </c>
      <c r="AA16" s="8">
        <v>106.44520731902247</v>
      </c>
      <c r="AB16" s="8">
        <v>106.37003191082984</v>
      </c>
      <c r="AC16" s="8">
        <v>106.3239895735687</v>
      </c>
      <c r="AD16" s="8">
        <v>106.55342100294187</v>
      </c>
      <c r="AE16" s="8">
        <v>105.56744921471281</v>
      </c>
      <c r="AF16" s="8">
        <v>105.16731706134969</v>
      </c>
      <c r="AG16" s="8">
        <v>105.00128358933669</v>
      </c>
      <c r="AH16" s="8">
        <v>103.86396446188959</v>
      </c>
      <c r="AI16" s="8">
        <v>103.11495604873843</v>
      </c>
      <c r="AJ16" s="8">
        <v>103.14528970978603</v>
      </c>
      <c r="AK16" s="8">
        <v>105.03709544544502</v>
      </c>
      <c r="AL16" s="8">
        <v>104.74723955296167</v>
      </c>
      <c r="AM16" s="8">
        <v>104.13144205223253</v>
      </c>
      <c r="AN16" s="8">
        <v>103.92592318100711</v>
      </c>
      <c r="AO16" s="8">
        <v>104.89598358017771</v>
      </c>
      <c r="AP16" s="8">
        <v>104.88077211954435</v>
      </c>
      <c r="AQ16" s="8">
        <v>105.52242800662377</v>
      </c>
      <c r="AR16" s="8">
        <v>103.95440352246288</v>
      </c>
      <c r="AS16" s="8">
        <v>104.82769248710298</v>
      </c>
      <c r="AT16" s="8">
        <v>105.93408125520092</v>
      </c>
      <c r="AU16" s="8">
        <v>105.96449653536047</v>
      </c>
      <c r="AV16" s="8">
        <v>105.75085995029734</v>
      </c>
      <c r="AW16" s="8">
        <v>105.79969285629258</v>
      </c>
      <c r="AX16" s="8">
        <v>105.65694664132796</v>
      </c>
      <c r="AY16" s="8">
        <v>105.01536963615537</v>
      </c>
      <c r="AZ16" s="8">
        <v>105.23270159536247</v>
      </c>
      <c r="BA16" s="8">
        <v>105.64546439483851</v>
      </c>
      <c r="BB16" s="8">
        <v>103.59107760530004</v>
      </c>
      <c r="BC16" s="8">
        <v>104.0292380507817</v>
      </c>
      <c r="BD16" s="8">
        <v>103.83461282685882</v>
      </c>
      <c r="BE16" s="8">
        <v>104.52314475799038</v>
      </c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</row>
    <row r="17" spans="1:98" x14ac:dyDescent="0.2">
      <c r="A17" s="7" t="str">
        <f t="shared" si="0"/>
        <v>mwg_nemiet_QU_16</v>
      </c>
      <c r="B17" s="5" t="s">
        <v>3823</v>
      </c>
      <c r="C17" s="5" t="s">
        <v>536</v>
      </c>
      <c r="D17" s="5">
        <v>16</v>
      </c>
      <c r="E17" s="8">
        <v>100</v>
      </c>
      <c r="F17" s="8">
        <v>100.43965981663814</v>
      </c>
      <c r="G17" s="8">
        <v>99.560315010854936</v>
      </c>
      <c r="H17" s="8">
        <v>98.953950883246264</v>
      </c>
      <c r="I17" s="8">
        <v>98.916551064383114</v>
      </c>
      <c r="J17" s="8">
        <v>99.461788884619878</v>
      </c>
      <c r="K17" s="8">
        <v>98.063461423305114</v>
      </c>
      <c r="L17" s="8">
        <v>99.66184304347145</v>
      </c>
      <c r="M17" s="8">
        <v>101.5952266613092</v>
      </c>
      <c r="N17" s="8">
        <v>101.22739585989623</v>
      </c>
      <c r="O17" s="8">
        <v>101.92624645062349</v>
      </c>
      <c r="P17" s="8">
        <v>102.70368176785605</v>
      </c>
      <c r="Q17" s="8">
        <v>103.78419587087512</v>
      </c>
      <c r="R17" s="8">
        <v>104.0439150067926</v>
      </c>
      <c r="S17" s="8">
        <v>104.978604997259</v>
      </c>
      <c r="T17" s="8">
        <v>106.10665536737815</v>
      </c>
      <c r="U17" s="8">
        <v>105.07868224923126</v>
      </c>
      <c r="V17" s="8">
        <v>106.48645133753001</v>
      </c>
      <c r="W17" s="8">
        <v>105.59003614524185</v>
      </c>
      <c r="X17" s="8">
        <v>105.58167752543284</v>
      </c>
      <c r="Y17" s="8">
        <v>105.66022915779676</v>
      </c>
      <c r="Z17" s="8">
        <v>107.02566027621697</v>
      </c>
      <c r="AA17" s="8">
        <v>106.44520731902247</v>
      </c>
      <c r="AB17" s="8">
        <v>106.37003191082984</v>
      </c>
      <c r="AC17" s="8">
        <v>106.3239895735687</v>
      </c>
      <c r="AD17" s="8">
        <v>106.55342100294187</v>
      </c>
      <c r="AE17" s="8">
        <v>105.56744921471281</v>
      </c>
      <c r="AF17" s="8">
        <v>105.16731706134969</v>
      </c>
      <c r="AG17" s="8">
        <v>105.00128358933669</v>
      </c>
      <c r="AH17" s="8">
        <v>103.86396446188959</v>
      </c>
      <c r="AI17" s="8">
        <v>103.11495604873843</v>
      </c>
      <c r="AJ17" s="8">
        <v>103.14528970978603</v>
      </c>
      <c r="AK17" s="8">
        <v>105.03709544544502</v>
      </c>
      <c r="AL17" s="8">
        <v>104.74723955296167</v>
      </c>
      <c r="AM17" s="8">
        <v>104.13144205223253</v>
      </c>
      <c r="AN17" s="8">
        <v>103.92592318100711</v>
      </c>
      <c r="AO17" s="8">
        <v>104.89598358017771</v>
      </c>
      <c r="AP17" s="8">
        <v>104.88077211954435</v>
      </c>
      <c r="AQ17" s="8">
        <v>105.52242800662377</v>
      </c>
      <c r="AR17" s="8">
        <v>103.95440352246288</v>
      </c>
      <c r="AS17" s="8">
        <v>104.82769248710298</v>
      </c>
      <c r="AT17" s="8">
        <v>105.93408125520092</v>
      </c>
      <c r="AU17" s="8">
        <v>105.96449653536047</v>
      </c>
      <c r="AV17" s="8">
        <v>105.75085995029734</v>
      </c>
      <c r="AW17" s="8">
        <v>105.79969285629258</v>
      </c>
      <c r="AX17" s="8">
        <v>105.65694664132796</v>
      </c>
      <c r="AY17" s="8">
        <v>105.01536963615537</v>
      </c>
      <c r="AZ17" s="8">
        <v>105.23270159536247</v>
      </c>
      <c r="BA17" s="8">
        <v>105.64546439483851</v>
      </c>
      <c r="BB17" s="8">
        <v>103.59107760530004</v>
      </c>
      <c r="BC17" s="8">
        <v>104.0292380507817</v>
      </c>
      <c r="BD17" s="8">
        <v>103.83461282685882</v>
      </c>
      <c r="BE17" s="8">
        <v>104.52314475799038</v>
      </c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</row>
    <row r="18" spans="1:98" x14ac:dyDescent="0.2">
      <c r="A18" s="7" t="str">
        <f t="shared" si="0"/>
        <v>mwg_nemiet_QU_17</v>
      </c>
      <c r="B18" s="5" t="s">
        <v>3823</v>
      </c>
      <c r="C18" s="5" t="s">
        <v>536</v>
      </c>
      <c r="D18" s="5">
        <v>17</v>
      </c>
      <c r="E18" s="8">
        <v>100</v>
      </c>
      <c r="F18" s="8">
        <v>100.160796670474</v>
      </c>
      <c r="G18" s="8">
        <v>100.35285546613541</v>
      </c>
      <c r="H18" s="8">
        <v>99.95370172827721</v>
      </c>
      <c r="I18" s="8">
        <v>100.18679143953371</v>
      </c>
      <c r="J18" s="8">
        <v>100.75774238614761</v>
      </c>
      <c r="K18" s="8">
        <v>100.89776081142874</v>
      </c>
      <c r="L18" s="8">
        <v>101.76207807405875</v>
      </c>
      <c r="M18" s="8">
        <v>102.85811028108954</v>
      </c>
      <c r="N18" s="8">
        <v>104.07782626679678</v>
      </c>
      <c r="O18" s="8">
        <v>104.17428146094959</v>
      </c>
      <c r="P18" s="8">
        <v>102.93987151238035</v>
      </c>
      <c r="Q18" s="8">
        <v>104.23692396165785</v>
      </c>
      <c r="R18" s="8">
        <v>105.10654722343378</v>
      </c>
      <c r="S18" s="8">
        <v>106.25341183363719</v>
      </c>
      <c r="T18" s="8">
        <v>105.71662603555272</v>
      </c>
      <c r="U18" s="8">
        <v>106.0160144805558</v>
      </c>
      <c r="V18" s="8">
        <v>107.03796859661972</v>
      </c>
      <c r="W18" s="8">
        <v>106.50582362058987</v>
      </c>
      <c r="X18" s="8">
        <v>107.29870943860482</v>
      </c>
      <c r="Y18" s="8">
        <v>107.91569400313377</v>
      </c>
      <c r="Z18" s="8">
        <v>108.43511813592237</v>
      </c>
      <c r="AA18" s="8">
        <v>107.72408080598804</v>
      </c>
      <c r="AB18" s="8">
        <v>106.58483926787387</v>
      </c>
      <c r="AC18" s="8">
        <v>105.74640669346422</v>
      </c>
      <c r="AD18" s="8">
        <v>106.760056529671</v>
      </c>
      <c r="AE18" s="8">
        <v>106.25344872943955</v>
      </c>
      <c r="AF18" s="8">
        <v>106.26514652867063</v>
      </c>
      <c r="AG18" s="8">
        <v>105.71490100798444</v>
      </c>
      <c r="AH18" s="8">
        <v>105.0603175419313</v>
      </c>
      <c r="AI18" s="8">
        <v>104.9587950082683</v>
      </c>
      <c r="AJ18" s="8">
        <v>105.08247355499869</v>
      </c>
      <c r="AK18" s="8">
        <v>106.79203370002459</v>
      </c>
      <c r="AL18" s="8">
        <v>106.17913899156572</v>
      </c>
      <c r="AM18" s="8">
        <v>105.13877991788465</v>
      </c>
      <c r="AN18" s="8">
        <v>104.05157416499216</v>
      </c>
      <c r="AO18" s="8">
        <v>104.36983407961624</v>
      </c>
      <c r="AP18" s="8">
        <v>104.80638881450935</v>
      </c>
      <c r="AQ18" s="8">
        <v>105.34522938170716</v>
      </c>
      <c r="AR18" s="8">
        <v>104.8173999376651</v>
      </c>
      <c r="AS18" s="8">
        <v>105.84291658188801</v>
      </c>
      <c r="AT18" s="8">
        <v>106.17682764287493</v>
      </c>
      <c r="AU18" s="8">
        <v>104.93404533356372</v>
      </c>
      <c r="AV18" s="8">
        <v>105.25512299600128</v>
      </c>
      <c r="AW18" s="8">
        <v>104.85122306179584</v>
      </c>
      <c r="AX18" s="8">
        <v>106.01940673117835</v>
      </c>
      <c r="AY18" s="8">
        <v>106.54953302068031</v>
      </c>
      <c r="AZ18" s="8">
        <v>107.35333300257332</v>
      </c>
      <c r="BA18" s="8">
        <v>107.66919258865775</v>
      </c>
      <c r="BB18" s="8">
        <v>105.87776178012101</v>
      </c>
      <c r="BC18" s="8">
        <v>106.78879063113071</v>
      </c>
      <c r="BD18" s="8">
        <v>106.3605843377992</v>
      </c>
      <c r="BE18" s="8">
        <v>107.05689077029245</v>
      </c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</row>
    <row r="19" spans="1:98" x14ac:dyDescent="0.2">
      <c r="A19" s="7" t="str">
        <f t="shared" si="0"/>
        <v>mwg_nemiet_QU_18</v>
      </c>
      <c r="B19" s="5" t="s">
        <v>3823</v>
      </c>
      <c r="C19" s="5" t="s">
        <v>536</v>
      </c>
      <c r="D19" s="5">
        <v>18</v>
      </c>
      <c r="E19" s="8">
        <v>100</v>
      </c>
      <c r="F19" s="8">
        <v>100.16401432182522</v>
      </c>
      <c r="G19" s="8">
        <v>100.92737166904868</v>
      </c>
      <c r="H19" s="8">
        <v>100.65615435898334</v>
      </c>
      <c r="I19" s="8">
        <v>101.01177333718002</v>
      </c>
      <c r="J19" s="8">
        <v>101.98100685025497</v>
      </c>
      <c r="K19" s="8">
        <v>102.46568753370504</v>
      </c>
      <c r="L19" s="8">
        <v>103.34639241306691</v>
      </c>
      <c r="M19" s="8">
        <v>104.06662375163951</v>
      </c>
      <c r="N19" s="8">
        <v>104.85398211109711</v>
      </c>
      <c r="O19" s="8">
        <v>104.76545412972543</v>
      </c>
      <c r="P19" s="8">
        <v>103.58795598746786</v>
      </c>
      <c r="Q19" s="8">
        <v>105.19281831218927</v>
      </c>
      <c r="R19" s="8">
        <v>106.42440443948051</v>
      </c>
      <c r="S19" s="8">
        <v>108.46738896410288</v>
      </c>
      <c r="T19" s="8">
        <v>108.31319945777315</v>
      </c>
      <c r="U19" s="8">
        <v>107.58259260520519</v>
      </c>
      <c r="V19" s="8">
        <v>108.8304143740334</v>
      </c>
      <c r="W19" s="8">
        <v>108.24935270040554</v>
      </c>
      <c r="X19" s="8">
        <v>108.50638892356947</v>
      </c>
      <c r="Y19" s="8">
        <v>107.8228431978013</v>
      </c>
      <c r="Z19" s="8">
        <v>107.64651216454315</v>
      </c>
      <c r="AA19" s="8">
        <v>105.27743674005188</v>
      </c>
      <c r="AB19" s="8">
        <v>104.89366325487185</v>
      </c>
      <c r="AC19" s="8">
        <v>103.86009189485802</v>
      </c>
      <c r="AD19" s="8">
        <v>104.84942174710106</v>
      </c>
      <c r="AE19" s="8">
        <v>103.37755371090455</v>
      </c>
      <c r="AF19" s="8">
        <v>103.62447607057459</v>
      </c>
      <c r="AG19" s="8">
        <v>102.89223344236946</v>
      </c>
      <c r="AH19" s="8">
        <v>102.36073101300998</v>
      </c>
      <c r="AI19" s="8">
        <v>102.33153755024513</v>
      </c>
      <c r="AJ19" s="8">
        <v>101.9948759623271</v>
      </c>
      <c r="AK19" s="8">
        <v>103.86919687365983</v>
      </c>
      <c r="AL19" s="8">
        <v>103.51418331410271</v>
      </c>
      <c r="AM19" s="8">
        <v>102.76048326577285</v>
      </c>
      <c r="AN19" s="8">
        <v>102.23273847413242</v>
      </c>
      <c r="AO19" s="8">
        <v>102.17265862494192</v>
      </c>
      <c r="AP19" s="8">
        <v>102.8616566175955</v>
      </c>
      <c r="AQ19" s="8">
        <v>103.16740217564795</v>
      </c>
      <c r="AR19" s="8">
        <v>102.75678895637293</v>
      </c>
      <c r="AS19" s="8">
        <v>102.91979234763564</v>
      </c>
      <c r="AT19" s="8">
        <v>103.18678807485794</v>
      </c>
      <c r="AU19" s="8">
        <v>102.89824266687508</v>
      </c>
      <c r="AV19" s="8">
        <v>103.06451938371663</v>
      </c>
      <c r="AW19" s="8">
        <v>103.15903322603512</v>
      </c>
      <c r="AX19" s="8">
        <v>103.28339651061941</v>
      </c>
      <c r="AY19" s="8">
        <v>104.7103697275134</v>
      </c>
      <c r="AZ19" s="8">
        <v>105.62643442477098</v>
      </c>
      <c r="BA19" s="8">
        <v>106.2072808190196</v>
      </c>
      <c r="BB19" s="8">
        <v>105.20782508086795</v>
      </c>
      <c r="BC19" s="8">
        <v>105.72404563764938</v>
      </c>
      <c r="BD19" s="8">
        <v>105.61383432859147</v>
      </c>
      <c r="BE19" s="8">
        <v>106.11106353572566</v>
      </c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</row>
    <row r="20" spans="1:98" x14ac:dyDescent="0.2">
      <c r="A20" s="7" t="str">
        <f t="shared" si="0"/>
        <v>mwg_nemiet_QU_19</v>
      </c>
      <c r="B20" s="5" t="s">
        <v>3823</v>
      </c>
      <c r="C20" s="5" t="s">
        <v>536</v>
      </c>
      <c r="D20" s="5">
        <v>19</v>
      </c>
      <c r="E20" s="8">
        <v>100</v>
      </c>
      <c r="F20" s="8">
        <v>100.10537112084666</v>
      </c>
      <c r="G20" s="8">
        <v>100.45707817697651</v>
      </c>
      <c r="H20" s="8">
        <v>99.967855453676279</v>
      </c>
      <c r="I20" s="8">
        <v>100.37757894914074</v>
      </c>
      <c r="J20" s="8">
        <v>101.34582978275013</v>
      </c>
      <c r="K20" s="8">
        <v>101.47524150997054</v>
      </c>
      <c r="L20" s="8">
        <v>102.27789200875455</v>
      </c>
      <c r="M20" s="8">
        <v>103.30036825352254</v>
      </c>
      <c r="N20" s="8">
        <v>104.31782462688813</v>
      </c>
      <c r="O20" s="8">
        <v>104.60253932279888</v>
      </c>
      <c r="P20" s="8">
        <v>103.50897260369132</v>
      </c>
      <c r="Q20" s="8">
        <v>105.07320567957838</v>
      </c>
      <c r="R20" s="8">
        <v>105.74033604032731</v>
      </c>
      <c r="S20" s="8">
        <v>106.90395675222027</v>
      </c>
      <c r="T20" s="8">
        <v>107.48541830455653</v>
      </c>
      <c r="U20" s="8">
        <v>106.74448469828832</v>
      </c>
      <c r="V20" s="8">
        <v>107.5070321693125</v>
      </c>
      <c r="W20" s="8">
        <v>107.07345933230246</v>
      </c>
      <c r="X20" s="8">
        <v>107.61984870775019</v>
      </c>
      <c r="Y20" s="8">
        <v>108.20237507246755</v>
      </c>
      <c r="Z20" s="8">
        <v>108.63760681503922</v>
      </c>
      <c r="AA20" s="8">
        <v>108.07121391596625</v>
      </c>
      <c r="AB20" s="8">
        <v>106.77536007194873</v>
      </c>
      <c r="AC20" s="8">
        <v>105.8164616948242</v>
      </c>
      <c r="AD20" s="8">
        <v>106.62927898455258</v>
      </c>
      <c r="AE20" s="8">
        <v>105.71770292939154</v>
      </c>
      <c r="AF20" s="8">
        <v>106.17309430099715</v>
      </c>
      <c r="AG20" s="8">
        <v>105.61706644750279</v>
      </c>
      <c r="AH20" s="8">
        <v>105.04553039635813</v>
      </c>
      <c r="AI20" s="8">
        <v>104.37899152685182</v>
      </c>
      <c r="AJ20" s="8">
        <v>104.33224090297786</v>
      </c>
      <c r="AK20" s="8">
        <v>106.13398379551531</v>
      </c>
      <c r="AL20" s="8">
        <v>105.73216178955724</v>
      </c>
      <c r="AM20" s="8">
        <v>104.59918441220843</v>
      </c>
      <c r="AN20" s="8">
        <v>103.54825255532631</v>
      </c>
      <c r="AO20" s="8">
        <v>103.72894441253121</v>
      </c>
      <c r="AP20" s="8">
        <v>104.07355790872927</v>
      </c>
      <c r="AQ20" s="8">
        <v>104.79364483327764</v>
      </c>
      <c r="AR20" s="8">
        <v>104.12000275247273</v>
      </c>
      <c r="AS20" s="8">
        <v>104.76667317701222</v>
      </c>
      <c r="AT20" s="8">
        <v>105.54619880577734</v>
      </c>
      <c r="AU20" s="8">
        <v>104.45598425998254</v>
      </c>
      <c r="AV20" s="8">
        <v>104.44072898715457</v>
      </c>
      <c r="AW20" s="8">
        <v>104.32107049825352</v>
      </c>
      <c r="AX20" s="8">
        <v>105.66328543258474</v>
      </c>
      <c r="AY20" s="8">
        <v>106.61868414301101</v>
      </c>
      <c r="AZ20" s="8">
        <v>106.6271711913767</v>
      </c>
      <c r="BA20" s="8">
        <v>106.99833708084536</v>
      </c>
      <c r="BB20" s="8">
        <v>105.48847760251184</v>
      </c>
      <c r="BC20" s="8">
        <v>106.83403345998519</v>
      </c>
      <c r="BD20" s="8">
        <v>106.45569819979369</v>
      </c>
      <c r="BE20" s="8">
        <v>106.76364591148936</v>
      </c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</row>
    <row r="21" spans="1:98" x14ac:dyDescent="0.2">
      <c r="A21" s="7" t="str">
        <f t="shared" si="0"/>
        <v>mwg_nemiet_QU_20</v>
      </c>
      <c r="B21" s="5" t="s">
        <v>3823</v>
      </c>
      <c r="C21" s="5" t="s">
        <v>536</v>
      </c>
      <c r="D21" s="5">
        <v>20</v>
      </c>
      <c r="E21" s="8">
        <v>100</v>
      </c>
      <c r="F21" s="8">
        <v>100.22413679336641</v>
      </c>
      <c r="G21" s="8">
        <v>100.55204914911131</v>
      </c>
      <c r="H21" s="8">
        <v>99.95743353692535</v>
      </c>
      <c r="I21" s="8">
        <v>99.842985854835661</v>
      </c>
      <c r="J21" s="8">
        <v>100.43585547459506</v>
      </c>
      <c r="K21" s="8">
        <v>100.31174134907054</v>
      </c>
      <c r="L21" s="8">
        <v>101.42817061143103</v>
      </c>
      <c r="M21" s="8">
        <v>102.78265186692863</v>
      </c>
      <c r="N21" s="8">
        <v>103.28700038956381</v>
      </c>
      <c r="O21" s="8">
        <v>103.2402099554192</v>
      </c>
      <c r="P21" s="8">
        <v>103.11085117560795</v>
      </c>
      <c r="Q21" s="8">
        <v>104.54949402027935</v>
      </c>
      <c r="R21" s="8">
        <v>104.68619490791058</v>
      </c>
      <c r="S21" s="8">
        <v>106.16950976392181</v>
      </c>
      <c r="T21" s="8">
        <v>105.9627430971632</v>
      </c>
      <c r="U21" s="8">
        <v>106.01070419763008</v>
      </c>
      <c r="V21" s="8">
        <v>107.30880006298406</v>
      </c>
      <c r="W21" s="8">
        <v>107.09888754369776</v>
      </c>
      <c r="X21" s="8">
        <v>107.39031264557948</v>
      </c>
      <c r="Y21" s="8">
        <v>108.69522422707765</v>
      </c>
      <c r="Z21" s="8">
        <v>109.27001377079968</v>
      </c>
      <c r="AA21" s="8">
        <v>108.72593744417509</v>
      </c>
      <c r="AB21" s="8">
        <v>107.60506473387696</v>
      </c>
      <c r="AC21" s="8">
        <v>106.32285410497306</v>
      </c>
      <c r="AD21" s="8">
        <v>107.33603273780825</v>
      </c>
      <c r="AE21" s="8">
        <v>107.31366412477767</v>
      </c>
      <c r="AF21" s="8">
        <v>107.22200046192927</v>
      </c>
      <c r="AG21" s="8">
        <v>106.73057657907212</v>
      </c>
      <c r="AH21" s="8">
        <v>105.74710176894379</v>
      </c>
      <c r="AI21" s="8">
        <v>105.70207053445249</v>
      </c>
      <c r="AJ21" s="8">
        <v>106.28117101197054</v>
      </c>
      <c r="AK21" s="8">
        <v>108.09294421685829</v>
      </c>
      <c r="AL21" s="8">
        <v>107.03469532242246</v>
      </c>
      <c r="AM21" s="8">
        <v>105.36319192814435</v>
      </c>
      <c r="AN21" s="8">
        <v>104.43199847817068</v>
      </c>
      <c r="AO21" s="8">
        <v>104.63279199248407</v>
      </c>
      <c r="AP21" s="8">
        <v>105.08482240214252</v>
      </c>
      <c r="AQ21" s="8">
        <v>104.75310578100365</v>
      </c>
      <c r="AR21" s="8">
        <v>104.05062494455943</v>
      </c>
      <c r="AS21" s="8">
        <v>104.86955493541512</v>
      </c>
      <c r="AT21" s="8">
        <v>105.81289363012574</v>
      </c>
      <c r="AU21" s="8">
        <v>104.99022756362734</v>
      </c>
      <c r="AV21" s="8">
        <v>105.14821128477745</v>
      </c>
      <c r="AW21" s="8">
        <v>105.36192045751909</v>
      </c>
      <c r="AX21" s="8">
        <v>106.41159011462508</v>
      </c>
      <c r="AY21" s="8">
        <v>107.1249001996829</v>
      </c>
      <c r="AZ21" s="8">
        <v>107.34441995427166</v>
      </c>
      <c r="BA21" s="8">
        <v>107.82465262657919</v>
      </c>
      <c r="BB21" s="8">
        <v>106.55377364151266</v>
      </c>
      <c r="BC21" s="8">
        <v>107.40210350984907</v>
      </c>
      <c r="BD21" s="8">
        <v>107.18090038424755</v>
      </c>
      <c r="BE21" s="8">
        <v>107.71440176245464</v>
      </c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</row>
    <row r="22" spans="1:98" x14ac:dyDescent="0.2">
      <c r="A22" s="7" t="str">
        <f t="shared" si="0"/>
        <v>mwg_nemiet_QU_21</v>
      </c>
      <c r="B22" s="5" t="s">
        <v>3823</v>
      </c>
      <c r="C22" s="5" t="s">
        <v>536</v>
      </c>
      <c r="D22" s="5">
        <v>21</v>
      </c>
      <c r="E22" s="8">
        <v>100</v>
      </c>
      <c r="F22" s="8">
        <v>99.82749661670131</v>
      </c>
      <c r="G22" s="8">
        <v>99.783872965820834</v>
      </c>
      <c r="H22" s="8">
        <v>99.630826618770413</v>
      </c>
      <c r="I22" s="8">
        <v>99.942917435895808</v>
      </c>
      <c r="J22" s="8">
        <v>100.07585258373923</v>
      </c>
      <c r="K22" s="8">
        <v>99.147473210756161</v>
      </c>
      <c r="L22" s="8">
        <v>100.33621291113334</v>
      </c>
      <c r="M22" s="8">
        <v>101.69314409741278</v>
      </c>
      <c r="N22" s="8">
        <v>102.44558244812849</v>
      </c>
      <c r="O22" s="8">
        <v>100.3432616145169</v>
      </c>
      <c r="P22" s="8">
        <v>101.76245720716524</v>
      </c>
      <c r="Q22" s="8">
        <v>102.84499733500137</v>
      </c>
      <c r="R22" s="8">
        <v>103.26257416488804</v>
      </c>
      <c r="S22" s="8">
        <v>106.08292773114363</v>
      </c>
      <c r="T22" s="8">
        <v>106.79377903779874</v>
      </c>
      <c r="U22" s="8">
        <v>107.75103623216415</v>
      </c>
      <c r="V22" s="8">
        <v>108.89676334172378</v>
      </c>
      <c r="W22" s="8">
        <v>109.26972685462586</v>
      </c>
      <c r="X22" s="8">
        <v>110.62438803659794</v>
      </c>
      <c r="Y22" s="8">
        <v>110.58112521508325</v>
      </c>
      <c r="Z22" s="8">
        <v>111.94670610189354</v>
      </c>
      <c r="AA22" s="8">
        <v>109.15031603258829</v>
      </c>
      <c r="AB22" s="8">
        <v>106.64957624424606</v>
      </c>
      <c r="AC22" s="8">
        <v>105.07372057903599</v>
      </c>
      <c r="AD22" s="8">
        <v>104.85900380169765</v>
      </c>
      <c r="AE22" s="8">
        <v>103.74407961486088</v>
      </c>
      <c r="AF22" s="8">
        <v>103.76141172057433</v>
      </c>
      <c r="AG22" s="8">
        <v>103.10642664689142</v>
      </c>
      <c r="AH22" s="8">
        <v>103.25464313871329</v>
      </c>
      <c r="AI22" s="8">
        <v>103.92709604263275</v>
      </c>
      <c r="AJ22" s="8">
        <v>104.13058093860583</v>
      </c>
      <c r="AK22" s="8">
        <v>104.52455400572815</v>
      </c>
      <c r="AL22" s="8">
        <v>103.36054041183598</v>
      </c>
      <c r="AM22" s="8">
        <v>102.35778101877587</v>
      </c>
      <c r="AN22" s="8">
        <v>100.4312588411786</v>
      </c>
      <c r="AO22" s="8">
        <v>99.448137188939782</v>
      </c>
      <c r="AP22" s="8">
        <v>99.673312100116391</v>
      </c>
      <c r="AQ22" s="8">
        <v>99.300913522593035</v>
      </c>
      <c r="AR22" s="8">
        <v>98.300266532536057</v>
      </c>
      <c r="AS22" s="8">
        <v>99.74058579650638</v>
      </c>
      <c r="AT22" s="8">
        <v>99.562735775517652</v>
      </c>
      <c r="AU22" s="8">
        <v>97.608371046552335</v>
      </c>
      <c r="AV22" s="8">
        <v>97.304815077751954</v>
      </c>
      <c r="AW22" s="8">
        <v>97.770296683153305</v>
      </c>
      <c r="AX22" s="8">
        <v>99.211477915359154</v>
      </c>
      <c r="AY22" s="8">
        <v>98.93484646829323</v>
      </c>
      <c r="AZ22" s="8">
        <v>98.317824668859672</v>
      </c>
      <c r="BA22" s="8">
        <v>99.123937448318273</v>
      </c>
      <c r="BB22" s="8">
        <v>96.455612159406527</v>
      </c>
      <c r="BC22" s="8">
        <v>99.036221698672222</v>
      </c>
      <c r="BD22" s="8">
        <v>97.731860850872181</v>
      </c>
      <c r="BE22" s="8">
        <v>98.114448952146333</v>
      </c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</row>
    <row r="23" spans="1:98" x14ac:dyDescent="0.2">
      <c r="A23" s="7" t="str">
        <f t="shared" si="0"/>
        <v>mwg_nemiet_QU_22</v>
      </c>
      <c r="B23" s="5" t="s">
        <v>3823</v>
      </c>
      <c r="C23" s="5" t="s">
        <v>536</v>
      </c>
      <c r="D23" s="5">
        <v>22</v>
      </c>
      <c r="E23" s="8">
        <v>100</v>
      </c>
      <c r="F23" s="8">
        <v>99.493997623792879</v>
      </c>
      <c r="G23" s="8">
        <v>99.80688312274907</v>
      </c>
      <c r="H23" s="8">
        <v>99.100105104635333</v>
      </c>
      <c r="I23" s="8">
        <v>99.441837872921099</v>
      </c>
      <c r="J23" s="8">
        <v>99.681510434185412</v>
      </c>
      <c r="K23" s="8">
        <v>99.419124507087957</v>
      </c>
      <c r="L23" s="8">
        <v>100.61211927524676</v>
      </c>
      <c r="M23" s="8">
        <v>101.75973453467118</v>
      </c>
      <c r="N23" s="8">
        <v>102.78219198714602</v>
      </c>
      <c r="O23" s="8">
        <v>101.40700218143492</v>
      </c>
      <c r="P23" s="8">
        <v>102.0345535590051</v>
      </c>
      <c r="Q23" s="8">
        <v>102.48593756101509</v>
      </c>
      <c r="R23" s="8">
        <v>102.74883399915282</v>
      </c>
      <c r="S23" s="8">
        <v>103.95387861772525</v>
      </c>
      <c r="T23" s="8">
        <v>103.55482444038533</v>
      </c>
      <c r="U23" s="8">
        <v>103.95589733959081</v>
      </c>
      <c r="V23" s="8">
        <v>105.38912795170359</v>
      </c>
      <c r="W23" s="8">
        <v>105.30276340413155</v>
      </c>
      <c r="X23" s="8">
        <v>105.93487675039546</v>
      </c>
      <c r="Y23" s="8">
        <v>106.81518367605199</v>
      </c>
      <c r="Z23" s="8">
        <v>107.79864813302555</v>
      </c>
      <c r="AA23" s="8">
        <v>108.01269676682426</v>
      </c>
      <c r="AB23" s="8">
        <v>107.01859628795309</v>
      </c>
      <c r="AC23" s="8">
        <v>106.52205692957648</v>
      </c>
      <c r="AD23" s="8">
        <v>107.68460599271059</v>
      </c>
      <c r="AE23" s="8">
        <v>107.13504155739302</v>
      </c>
      <c r="AF23" s="8">
        <v>107.16488911822515</v>
      </c>
      <c r="AG23" s="8">
        <v>106.58705583264201</v>
      </c>
      <c r="AH23" s="8">
        <v>105.78576313340653</v>
      </c>
      <c r="AI23" s="8">
        <v>106.12630323907359</v>
      </c>
      <c r="AJ23" s="8">
        <v>105.5259913539565</v>
      </c>
      <c r="AK23" s="8">
        <v>107.02624185149368</v>
      </c>
      <c r="AL23" s="8">
        <v>106.91088665025808</v>
      </c>
      <c r="AM23" s="8">
        <v>106.47324745079969</v>
      </c>
      <c r="AN23" s="8">
        <v>105.62500543094664</v>
      </c>
      <c r="AO23" s="8">
        <v>106.15132707329344</v>
      </c>
      <c r="AP23" s="8">
        <v>106.48727035678016</v>
      </c>
      <c r="AQ23" s="8">
        <v>106.35209251708359</v>
      </c>
      <c r="AR23" s="8">
        <v>106.10245780674468</v>
      </c>
      <c r="AS23" s="8">
        <v>106.64614228820338</v>
      </c>
      <c r="AT23" s="8">
        <v>107.52839473501612</v>
      </c>
      <c r="AU23" s="8">
        <v>106.2475194333955</v>
      </c>
      <c r="AV23" s="8">
        <v>106.63399208405669</v>
      </c>
      <c r="AW23" s="8">
        <v>106.40135379402791</v>
      </c>
      <c r="AX23" s="8">
        <v>107.47701162610524</v>
      </c>
      <c r="AY23" s="8">
        <v>106.99854897082908</v>
      </c>
      <c r="AZ23" s="8">
        <v>107.80799344906453</v>
      </c>
      <c r="BA23" s="8">
        <v>108.22602437801896</v>
      </c>
      <c r="BB23" s="8">
        <v>107.42994554673835</v>
      </c>
      <c r="BC23" s="8">
        <v>108.01639986399229</v>
      </c>
      <c r="BD23" s="8">
        <v>107.64147628132521</v>
      </c>
      <c r="BE23" s="8">
        <v>107.53274045360732</v>
      </c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</row>
    <row r="24" spans="1:98" x14ac:dyDescent="0.2">
      <c r="A24" s="7" t="str">
        <f t="shared" si="0"/>
        <v>mwg_nemiet_QU_23</v>
      </c>
      <c r="B24" s="5" t="s">
        <v>3823</v>
      </c>
      <c r="C24" s="5" t="s">
        <v>536</v>
      </c>
      <c r="D24" s="5">
        <v>23</v>
      </c>
      <c r="E24" s="8">
        <v>100</v>
      </c>
      <c r="F24" s="8">
        <v>99.920741812884472</v>
      </c>
      <c r="G24" s="8">
        <v>101.47607637592596</v>
      </c>
      <c r="H24" s="8">
        <v>100.93532164662361</v>
      </c>
      <c r="I24" s="8">
        <v>101.40891759017956</v>
      </c>
      <c r="J24" s="8">
        <v>101.84529401864157</v>
      </c>
      <c r="K24" s="8">
        <v>101.57634248865651</v>
      </c>
      <c r="L24" s="8">
        <v>103.31996234865863</v>
      </c>
      <c r="M24" s="8">
        <v>104.36282809693955</v>
      </c>
      <c r="N24" s="8">
        <v>104.4175555046005</v>
      </c>
      <c r="O24" s="8">
        <v>102.36031503938823</v>
      </c>
      <c r="P24" s="8">
        <v>101.90429306233301</v>
      </c>
      <c r="Q24" s="8">
        <v>102.15332230169716</v>
      </c>
      <c r="R24" s="8">
        <v>102.2661363183976</v>
      </c>
      <c r="S24" s="8">
        <v>104.50663168754943</v>
      </c>
      <c r="T24" s="8">
        <v>105.9686592257832</v>
      </c>
      <c r="U24" s="8">
        <v>105.92100818592375</v>
      </c>
      <c r="V24" s="8">
        <v>106.20451171140832</v>
      </c>
      <c r="W24" s="8">
        <v>104.94192267332497</v>
      </c>
      <c r="X24" s="8">
        <v>104.62583851726015</v>
      </c>
      <c r="Y24" s="8">
        <v>105.13345404268584</v>
      </c>
      <c r="Z24" s="8">
        <v>107.52286019793564</v>
      </c>
      <c r="AA24" s="8">
        <v>108.73070093361858</v>
      </c>
      <c r="AB24" s="8">
        <v>108.74645205768016</v>
      </c>
      <c r="AC24" s="8">
        <v>108.46364325663016</v>
      </c>
      <c r="AD24" s="8">
        <v>108.77700677104852</v>
      </c>
      <c r="AE24" s="8">
        <v>108.96951045218557</v>
      </c>
      <c r="AF24" s="8">
        <v>109.44325949415061</v>
      </c>
      <c r="AG24" s="8">
        <v>109.75532700896456</v>
      </c>
      <c r="AH24" s="8">
        <v>110.09605360396915</v>
      </c>
      <c r="AI24" s="8">
        <v>110.40619319139302</v>
      </c>
      <c r="AJ24" s="8">
        <v>109.71691664523186</v>
      </c>
      <c r="AK24" s="8">
        <v>108.95169795235769</v>
      </c>
      <c r="AL24" s="8">
        <v>108.01257627358494</v>
      </c>
      <c r="AM24" s="8">
        <v>105.91739562091485</v>
      </c>
      <c r="AN24" s="8">
        <v>103.91265924102868</v>
      </c>
      <c r="AO24" s="8">
        <v>103.11211098989143</v>
      </c>
      <c r="AP24" s="8">
        <v>102.91283518892338</v>
      </c>
      <c r="AQ24" s="8">
        <v>103.56085488298683</v>
      </c>
      <c r="AR24" s="8">
        <v>103.20233921737967</v>
      </c>
      <c r="AS24" s="8">
        <v>103.24572343851474</v>
      </c>
      <c r="AT24" s="8">
        <v>104.95277748148264</v>
      </c>
      <c r="AU24" s="8">
        <v>103.54746044984857</v>
      </c>
      <c r="AV24" s="8">
        <v>103.43188665897753</v>
      </c>
      <c r="AW24" s="8">
        <v>103.46570535247426</v>
      </c>
      <c r="AX24" s="8">
        <v>104.27200694630172</v>
      </c>
      <c r="AY24" s="8">
        <v>104.86594924553236</v>
      </c>
      <c r="AZ24" s="8">
        <v>104.70755905685809</v>
      </c>
      <c r="BA24" s="8">
        <v>104.93687338722546</v>
      </c>
      <c r="BB24" s="8">
        <v>102.88493732554949</v>
      </c>
      <c r="BC24" s="8">
        <v>104.83135637690222</v>
      </c>
      <c r="BD24" s="8">
        <v>105.04361208721684</v>
      </c>
      <c r="BE24" s="8">
        <v>104.84795668318316</v>
      </c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</row>
    <row r="25" spans="1:98" x14ac:dyDescent="0.2">
      <c r="A25" s="7" t="str">
        <f t="shared" si="0"/>
        <v>mwg_nemiet_QU_24</v>
      </c>
      <c r="B25" s="5" t="s">
        <v>3823</v>
      </c>
      <c r="C25" s="5" t="s">
        <v>536</v>
      </c>
      <c r="D25" s="5">
        <v>24</v>
      </c>
      <c r="E25" s="8">
        <v>100</v>
      </c>
      <c r="F25" s="8">
        <v>100.46013066151627</v>
      </c>
      <c r="G25" s="8">
        <v>99.911942472278596</v>
      </c>
      <c r="H25" s="8">
        <v>99.367440615824222</v>
      </c>
      <c r="I25" s="8">
        <v>99.341369743912523</v>
      </c>
      <c r="J25" s="8">
        <v>100.3104905173002</v>
      </c>
      <c r="K25" s="8">
        <v>100.81294579234243</v>
      </c>
      <c r="L25" s="8">
        <v>101.74202122763714</v>
      </c>
      <c r="M25" s="8">
        <v>102.98978644185033</v>
      </c>
      <c r="N25" s="8">
        <v>101.82823144825932</v>
      </c>
      <c r="O25" s="8">
        <v>103.15117292753833</v>
      </c>
      <c r="P25" s="8">
        <v>102.38163049328264</v>
      </c>
      <c r="Q25" s="8">
        <v>103.86132376840888</v>
      </c>
      <c r="R25" s="8">
        <v>104.24320500127553</v>
      </c>
      <c r="S25" s="8">
        <v>106.87753930766458</v>
      </c>
      <c r="T25" s="8">
        <v>109.17882931879154</v>
      </c>
      <c r="U25" s="8">
        <v>107.87306937274221</v>
      </c>
      <c r="V25" s="8">
        <v>109.58571354477375</v>
      </c>
      <c r="W25" s="8">
        <v>109.98283439495577</v>
      </c>
      <c r="X25" s="8">
        <v>108.92393911176971</v>
      </c>
      <c r="Y25" s="8">
        <v>108.83473611899797</v>
      </c>
      <c r="Z25" s="8">
        <v>109.12134458564687</v>
      </c>
      <c r="AA25" s="8">
        <v>107.49998728076228</v>
      </c>
      <c r="AB25" s="8">
        <v>107.38562508197475</v>
      </c>
      <c r="AC25" s="8">
        <v>107.18479698173897</v>
      </c>
      <c r="AD25" s="8">
        <v>107.71299254792109</v>
      </c>
      <c r="AE25" s="8">
        <v>108.32424158581746</v>
      </c>
      <c r="AF25" s="8">
        <v>107.8610547563478</v>
      </c>
      <c r="AG25" s="8">
        <v>107.93188633709011</v>
      </c>
      <c r="AH25" s="8">
        <v>107.27878247249339</v>
      </c>
      <c r="AI25" s="8">
        <v>106.71055859476483</v>
      </c>
      <c r="AJ25" s="8">
        <v>106.01604811435669</v>
      </c>
      <c r="AK25" s="8">
        <v>107.06573668485819</v>
      </c>
      <c r="AL25" s="8">
        <v>106.73458289781321</v>
      </c>
      <c r="AM25" s="8">
        <v>105.0291888863101</v>
      </c>
      <c r="AN25" s="8">
        <v>104.29693353410947</v>
      </c>
      <c r="AO25" s="8">
        <v>104.50164838428921</v>
      </c>
      <c r="AP25" s="8">
        <v>104.79023029130967</v>
      </c>
      <c r="AQ25" s="8">
        <v>104.18319974385251</v>
      </c>
      <c r="AR25" s="8">
        <v>104.26653081457657</v>
      </c>
      <c r="AS25" s="8">
        <v>104.57635330494681</v>
      </c>
      <c r="AT25" s="8">
        <v>104.64316399310054</v>
      </c>
      <c r="AU25" s="8">
        <v>104.36310105382942</v>
      </c>
      <c r="AV25" s="8">
        <v>105.04112162973225</v>
      </c>
      <c r="AW25" s="8">
        <v>105.28171811510167</v>
      </c>
      <c r="AX25" s="8">
        <v>105.60956914881659</v>
      </c>
      <c r="AY25" s="8">
        <v>106.2575875475616</v>
      </c>
      <c r="AZ25" s="8">
        <v>106.15101224922014</v>
      </c>
      <c r="BA25" s="8">
        <v>106.27898547722765</v>
      </c>
      <c r="BB25" s="8">
        <v>104.21920861739495</v>
      </c>
      <c r="BC25" s="8">
        <v>103.45106553537227</v>
      </c>
      <c r="BD25" s="8">
        <v>103.26212750103849</v>
      </c>
      <c r="BE25" s="8">
        <v>104.20294690474945</v>
      </c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</row>
    <row r="26" spans="1:98" x14ac:dyDescent="0.2">
      <c r="A26" s="7" t="str">
        <f t="shared" si="0"/>
        <v>mwg_nemiet_QU_25</v>
      </c>
      <c r="B26" s="5" t="s">
        <v>3823</v>
      </c>
      <c r="C26" s="5" t="s">
        <v>536</v>
      </c>
      <c r="D26" s="5">
        <v>25</v>
      </c>
      <c r="E26" s="8">
        <v>100</v>
      </c>
      <c r="F26" s="8">
        <v>98.106167947592411</v>
      </c>
      <c r="G26" s="8">
        <v>96.892100751097516</v>
      </c>
      <c r="H26" s="8">
        <v>95.62930436367661</v>
      </c>
      <c r="I26" s="8">
        <v>95.273912564706492</v>
      </c>
      <c r="J26" s="8">
        <v>95.202992773245825</v>
      </c>
      <c r="K26" s="8">
        <v>94.982801006780377</v>
      </c>
      <c r="L26" s="8">
        <v>96.087168791874461</v>
      </c>
      <c r="M26" s="8">
        <v>97.023568277082944</v>
      </c>
      <c r="N26" s="8">
        <v>97.551576103733481</v>
      </c>
      <c r="O26" s="8">
        <v>97.177465834980424</v>
      </c>
      <c r="P26" s="8">
        <v>98.006494734181018</v>
      </c>
      <c r="Q26" s="8">
        <v>99.215750206210146</v>
      </c>
      <c r="R26" s="8">
        <v>99.504627058170257</v>
      </c>
      <c r="S26" s="8">
        <v>99.881872407085012</v>
      </c>
      <c r="T26" s="8">
        <v>99.672072444379964</v>
      </c>
      <c r="U26" s="8">
        <v>99.784346569756536</v>
      </c>
      <c r="V26" s="8">
        <v>101.35879927929918</v>
      </c>
      <c r="W26" s="8">
        <v>102.43276532554884</v>
      </c>
      <c r="X26" s="8">
        <v>101.84128232318221</v>
      </c>
      <c r="Y26" s="8">
        <v>103.79583284109242</v>
      </c>
      <c r="Z26" s="8">
        <v>105.12821517900197</v>
      </c>
      <c r="AA26" s="8">
        <v>105.72215473737727</v>
      </c>
      <c r="AB26" s="8">
        <v>104.75053002266532</v>
      </c>
      <c r="AC26" s="8">
        <v>104.29770443695729</v>
      </c>
      <c r="AD26" s="8">
        <v>105.25258660075656</v>
      </c>
      <c r="AE26" s="8">
        <v>104.72037662914656</v>
      </c>
      <c r="AF26" s="8">
        <v>105.05689590458273</v>
      </c>
      <c r="AG26" s="8">
        <v>104.01443797090002</v>
      </c>
      <c r="AH26" s="8">
        <v>103.25476460529843</v>
      </c>
      <c r="AI26" s="8">
        <v>105.1879498831006</v>
      </c>
      <c r="AJ26" s="8">
        <v>104.73062912209417</v>
      </c>
      <c r="AK26" s="8">
        <v>105.40992391745124</v>
      </c>
      <c r="AL26" s="8">
        <v>104.70865358486625</v>
      </c>
      <c r="AM26" s="8">
        <v>105.23215809790869</v>
      </c>
      <c r="AN26" s="8">
        <v>105.38554337129935</v>
      </c>
      <c r="AO26" s="8">
        <v>105.73802801467662</v>
      </c>
      <c r="AP26" s="8">
        <v>106.18326819887464</v>
      </c>
      <c r="AQ26" s="8">
        <v>106.28030757783517</v>
      </c>
      <c r="AR26" s="8">
        <v>105.64915740321992</v>
      </c>
      <c r="AS26" s="8">
        <v>106.48719054116506</v>
      </c>
      <c r="AT26" s="8">
        <v>106.40625769979457</v>
      </c>
      <c r="AU26" s="8">
        <v>106.3626721893654</v>
      </c>
      <c r="AV26" s="8">
        <v>106.05217509635172</v>
      </c>
      <c r="AW26" s="8">
        <v>106.69786932784713</v>
      </c>
      <c r="AX26" s="8">
        <v>107.53686481578697</v>
      </c>
      <c r="AY26" s="8">
        <v>107.1650700524544</v>
      </c>
      <c r="AZ26" s="8">
        <v>107.75037408509304</v>
      </c>
      <c r="BA26" s="8">
        <v>108.66205250369583</v>
      </c>
      <c r="BB26" s="8">
        <v>108.32662287138106</v>
      </c>
      <c r="BC26" s="8">
        <v>107.15549693981123</v>
      </c>
      <c r="BD26" s="8">
        <v>106.70368487791239</v>
      </c>
      <c r="BE26" s="8">
        <v>106.97641504278769</v>
      </c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</row>
    <row r="27" spans="1:98" x14ac:dyDescent="0.2">
      <c r="A27" s="7" t="str">
        <f t="shared" si="0"/>
        <v>mwg_nemiet_QU_26</v>
      </c>
      <c r="B27" s="5" t="s">
        <v>3823</v>
      </c>
      <c r="C27" s="5" t="s">
        <v>536</v>
      </c>
      <c r="D27" s="5">
        <v>26</v>
      </c>
      <c r="E27" s="8">
        <v>100</v>
      </c>
      <c r="F27" s="8">
        <v>101.12413537441051</v>
      </c>
      <c r="G27" s="8">
        <v>99.515696226222502</v>
      </c>
      <c r="H27" s="8">
        <v>99.506710593553976</v>
      </c>
      <c r="I27" s="8">
        <v>99.789927634164883</v>
      </c>
      <c r="J27" s="8">
        <v>101.41959577430613</v>
      </c>
      <c r="K27" s="8">
        <v>102.15918234770139</v>
      </c>
      <c r="L27" s="8">
        <v>102.54948960083384</v>
      </c>
      <c r="M27" s="8">
        <v>103.80801547461151</v>
      </c>
      <c r="N27" s="8">
        <v>98.119568871923136</v>
      </c>
      <c r="O27" s="8">
        <v>101.5249973027023</v>
      </c>
      <c r="P27" s="8">
        <v>99.445979527649129</v>
      </c>
      <c r="Q27" s="8">
        <v>100.90431886530669</v>
      </c>
      <c r="R27" s="8">
        <v>101.21780996875434</v>
      </c>
      <c r="S27" s="8">
        <v>104.07832235470215</v>
      </c>
      <c r="T27" s="8">
        <v>111.79744423479821</v>
      </c>
      <c r="U27" s="8">
        <v>106.0909566893563</v>
      </c>
      <c r="V27" s="8">
        <v>111.04032154925376</v>
      </c>
      <c r="W27" s="8">
        <v>108.82831779166216</v>
      </c>
      <c r="X27" s="8">
        <v>106.61786973384888</v>
      </c>
      <c r="Y27" s="8">
        <v>106.4405015465745</v>
      </c>
      <c r="Z27" s="8">
        <v>107.85102329184839</v>
      </c>
      <c r="AA27" s="8">
        <v>105.31539841783012</v>
      </c>
      <c r="AB27" s="8">
        <v>105.12868230022714</v>
      </c>
      <c r="AC27" s="8">
        <v>104.34852564714502</v>
      </c>
      <c r="AD27" s="8">
        <v>105.30566617063673</v>
      </c>
      <c r="AE27" s="8">
        <v>106.57044057513954</v>
      </c>
      <c r="AF27" s="8">
        <v>106.51360260467726</v>
      </c>
      <c r="AG27" s="8">
        <v>106.82939996035866</v>
      </c>
      <c r="AH27" s="8">
        <v>107.05167895665828</v>
      </c>
      <c r="AI27" s="8">
        <v>106.24322630691782</v>
      </c>
      <c r="AJ27" s="8">
        <v>105.07663762839113</v>
      </c>
      <c r="AK27" s="8">
        <v>105.47196895350655</v>
      </c>
      <c r="AL27" s="8">
        <v>104.5390915399508</v>
      </c>
      <c r="AM27" s="8">
        <v>102.44289590379768</v>
      </c>
      <c r="AN27" s="8">
        <v>102.91997494000955</v>
      </c>
      <c r="AO27" s="8">
        <v>104.6165195252793</v>
      </c>
      <c r="AP27" s="8">
        <v>104.03460539768221</v>
      </c>
      <c r="AQ27" s="8">
        <v>103.76707901281419</v>
      </c>
      <c r="AR27" s="8">
        <v>103.6735577313531</v>
      </c>
      <c r="AS27" s="8">
        <v>104.82071864174401</v>
      </c>
      <c r="AT27" s="8">
        <v>105.66393789935424</v>
      </c>
      <c r="AU27" s="8">
        <v>105.68687157011712</v>
      </c>
      <c r="AV27" s="8">
        <v>104.8863059427499</v>
      </c>
      <c r="AW27" s="8">
        <v>104.70338656840445</v>
      </c>
      <c r="AX27" s="8">
        <v>105.44353639491446</v>
      </c>
      <c r="AY27" s="8">
        <v>105.19023311083684</v>
      </c>
      <c r="AZ27" s="8">
        <v>105.51791676547973</v>
      </c>
      <c r="BA27" s="8">
        <v>105.68384751058899</v>
      </c>
      <c r="BB27" s="8">
        <v>103.29829047080345</v>
      </c>
      <c r="BC27" s="8">
        <v>101.13685146544525</v>
      </c>
      <c r="BD27" s="8">
        <v>100.70495920478099</v>
      </c>
      <c r="BE27" s="8">
        <v>102.55223699335218</v>
      </c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</row>
    <row r="28" spans="1:98" x14ac:dyDescent="0.2">
      <c r="A28" s="7" t="str">
        <f t="shared" si="0"/>
        <v>mwg_mw_QU_1</v>
      </c>
      <c r="B28" s="5" t="s">
        <v>3824</v>
      </c>
      <c r="C28" s="5" t="s">
        <v>536</v>
      </c>
      <c r="D28" s="5">
        <v>1</v>
      </c>
      <c r="E28" s="8">
        <v>100</v>
      </c>
      <c r="F28" s="8">
        <v>99.845717870926947</v>
      </c>
      <c r="G28" s="8">
        <v>100.32930963498237</v>
      </c>
      <c r="H28" s="8">
        <v>99.747391274217918</v>
      </c>
      <c r="I28" s="8">
        <v>101.89586713299646</v>
      </c>
      <c r="J28" s="8">
        <v>102.33584204534989</v>
      </c>
      <c r="K28" s="8">
        <v>102.1067670921129</v>
      </c>
      <c r="L28" s="8">
        <v>102.94686926067183</v>
      </c>
      <c r="M28" s="8">
        <v>112.44704152884854</v>
      </c>
      <c r="N28" s="8">
        <v>113.4616886792011</v>
      </c>
      <c r="O28" s="8">
        <v>113.94337408673272</v>
      </c>
      <c r="P28" s="8">
        <v>113.11903642441663</v>
      </c>
      <c r="Q28" s="8">
        <v>120.2910912124357</v>
      </c>
      <c r="R28" s="8">
        <v>121.15542054408617</v>
      </c>
      <c r="S28" s="8">
        <v>122.76422355756762</v>
      </c>
      <c r="T28" s="8">
        <v>122.51123424375896</v>
      </c>
      <c r="U28" s="8">
        <v>121.87829117737586</v>
      </c>
      <c r="V28" s="8">
        <v>123.0222992267438</v>
      </c>
      <c r="W28" s="8">
        <v>122.21768012956156</v>
      </c>
      <c r="X28" s="8">
        <v>123.08002513920675</v>
      </c>
      <c r="Y28" s="8">
        <v>130.27027585023319</v>
      </c>
      <c r="Z28" s="8">
        <v>131.18662847607195</v>
      </c>
      <c r="AA28" s="8">
        <v>131.34710191726234</v>
      </c>
      <c r="AB28" s="8">
        <v>129.89527106722628</v>
      </c>
      <c r="AC28" s="8">
        <v>141.39171153508693</v>
      </c>
      <c r="AD28" s="8">
        <v>142.70737827613567</v>
      </c>
      <c r="AE28" s="8">
        <v>141.50526816838752</v>
      </c>
      <c r="AF28" s="8">
        <v>141.74424024140936</v>
      </c>
      <c r="AG28" s="8">
        <v>140.17649190136822</v>
      </c>
      <c r="AH28" s="8">
        <v>139.19810637495701</v>
      </c>
      <c r="AI28" s="8">
        <v>152.87821676246512</v>
      </c>
      <c r="AJ28" s="8">
        <v>156.01443868646135</v>
      </c>
      <c r="AK28" s="8">
        <v>160.53544481157198</v>
      </c>
      <c r="AL28" s="8">
        <v>159.7413871881819</v>
      </c>
      <c r="AM28" s="8">
        <v>158.93151988492184</v>
      </c>
      <c r="AN28" s="8">
        <v>163.48351629458915</v>
      </c>
      <c r="AO28" s="8">
        <v>168.85089218954241</v>
      </c>
      <c r="AP28" s="8">
        <v>174.711964059759</v>
      </c>
      <c r="AQ28" s="8">
        <v>175.36478446636897</v>
      </c>
      <c r="AR28" s="8">
        <v>180.91778119903555</v>
      </c>
      <c r="AS28" s="8">
        <v>182.093682855884</v>
      </c>
      <c r="AT28" s="8">
        <v>185.18901829149962</v>
      </c>
      <c r="AU28" s="8">
        <v>183.13179496972845</v>
      </c>
      <c r="AV28" s="8">
        <v>187.64870305541382</v>
      </c>
      <c r="AW28" s="8">
        <v>187.8311300825674</v>
      </c>
      <c r="AX28" s="8">
        <v>188.84281488765285</v>
      </c>
      <c r="AY28" s="8">
        <v>194.63577179463988</v>
      </c>
      <c r="AZ28" s="8">
        <v>202.12058863197618</v>
      </c>
      <c r="BA28" s="8">
        <v>207.21969700520461</v>
      </c>
      <c r="BB28" s="8">
        <v>205.06058920801834</v>
      </c>
      <c r="BC28" s="8">
        <v>201.09749642787489</v>
      </c>
      <c r="BD28" s="8">
        <v>194.63548159010207</v>
      </c>
      <c r="BE28" s="8">
        <v>183.62044901642724</v>
      </c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</row>
    <row r="29" spans="1:98" x14ac:dyDescent="0.2">
      <c r="A29" s="7" t="str">
        <f t="shared" si="0"/>
        <v>mwg_mw_QU_2</v>
      </c>
      <c r="B29" s="5" t="s">
        <v>3824</v>
      </c>
      <c r="C29" s="5" t="s">
        <v>536</v>
      </c>
      <c r="D29" s="5">
        <v>2</v>
      </c>
      <c r="E29" s="8">
        <v>100</v>
      </c>
      <c r="F29" s="8">
        <v>100.07865003730095</v>
      </c>
      <c r="G29" s="8">
        <v>100.49131244865698</v>
      </c>
      <c r="H29" s="8">
        <v>100.10874488613717</v>
      </c>
      <c r="I29" s="8">
        <v>102.12117210678807</v>
      </c>
      <c r="J29" s="8">
        <v>102.59006329640812</v>
      </c>
      <c r="K29" s="8">
        <v>102.18599736075664</v>
      </c>
      <c r="L29" s="8">
        <v>102.94896064048883</v>
      </c>
      <c r="M29" s="8">
        <v>112.88440104227804</v>
      </c>
      <c r="N29" s="8">
        <v>113.63032751292705</v>
      </c>
      <c r="O29" s="8">
        <v>113.36585130423202</v>
      </c>
      <c r="P29" s="8">
        <v>112.92929706362547</v>
      </c>
      <c r="Q29" s="8">
        <v>118.56857175398545</v>
      </c>
      <c r="R29" s="8">
        <v>119.60025019602838</v>
      </c>
      <c r="S29" s="8">
        <v>121.10670645131636</v>
      </c>
      <c r="T29" s="8">
        <v>120.86344253859917</v>
      </c>
      <c r="U29" s="8">
        <v>121.44722677466923</v>
      </c>
      <c r="V29" s="8">
        <v>122.68319485844592</v>
      </c>
      <c r="W29" s="8">
        <v>122.0832998023965</v>
      </c>
      <c r="X29" s="8">
        <v>122.28108575286147</v>
      </c>
      <c r="Y29" s="8">
        <v>126.45493046316281</v>
      </c>
      <c r="Z29" s="8">
        <v>127.46020272335146</v>
      </c>
      <c r="AA29" s="8">
        <v>124.04412320992972</v>
      </c>
      <c r="AB29" s="8">
        <v>123.09709549269954</v>
      </c>
      <c r="AC29" s="8">
        <v>130.48982823645497</v>
      </c>
      <c r="AD29" s="8">
        <v>131.12665627505601</v>
      </c>
      <c r="AE29" s="8">
        <v>129.95223729664264</v>
      </c>
      <c r="AF29" s="8">
        <v>130.26329323153607</v>
      </c>
      <c r="AG29" s="8">
        <v>129.37955102622411</v>
      </c>
      <c r="AH29" s="8">
        <v>128.91585066062504</v>
      </c>
      <c r="AI29" s="8">
        <v>136.56822080386706</v>
      </c>
      <c r="AJ29" s="8">
        <v>138.64544686087277</v>
      </c>
      <c r="AK29" s="8">
        <v>141.2681576694095</v>
      </c>
      <c r="AL29" s="8">
        <v>140.53820964989637</v>
      </c>
      <c r="AM29" s="8">
        <v>136.45682619771898</v>
      </c>
      <c r="AN29" s="8">
        <v>137.48565129936043</v>
      </c>
      <c r="AO29" s="8">
        <v>139.10360459684088</v>
      </c>
      <c r="AP29" s="8">
        <v>139.2780405399505</v>
      </c>
      <c r="AQ29" s="8">
        <v>139.46575282784013</v>
      </c>
      <c r="AR29" s="8">
        <v>140.6535517051712</v>
      </c>
      <c r="AS29" s="8">
        <v>141.40861049285033</v>
      </c>
      <c r="AT29" s="8">
        <v>139.59765763080523</v>
      </c>
      <c r="AU29" s="8">
        <v>138.24840557717181</v>
      </c>
      <c r="AV29" s="8">
        <v>139.38021803355011</v>
      </c>
      <c r="AW29" s="8">
        <v>138.75693022115482</v>
      </c>
      <c r="AX29" s="8">
        <v>140.06583975215946</v>
      </c>
      <c r="AY29" s="8">
        <v>142.23099352684864</v>
      </c>
      <c r="AZ29" s="8">
        <v>146.45421936051005</v>
      </c>
      <c r="BA29" s="8">
        <v>147.95240520026877</v>
      </c>
      <c r="BB29" s="8">
        <v>145.65999217330867</v>
      </c>
      <c r="BC29" s="8">
        <v>142.91826478979846</v>
      </c>
      <c r="BD29" s="8">
        <v>139.56095917947215</v>
      </c>
      <c r="BE29" s="8">
        <v>130.31354728813909</v>
      </c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</row>
    <row r="30" spans="1:98" x14ac:dyDescent="0.2">
      <c r="A30" s="7" t="str">
        <f t="shared" si="0"/>
        <v>mwg_mw_QU_3</v>
      </c>
      <c r="B30" s="5" t="s">
        <v>3824</v>
      </c>
      <c r="C30" s="5" t="s">
        <v>536</v>
      </c>
      <c r="D30" s="5">
        <v>3</v>
      </c>
      <c r="E30" s="8">
        <v>100</v>
      </c>
      <c r="F30" s="8">
        <v>100.0480755330798</v>
      </c>
      <c r="G30" s="8">
        <v>100.33284999145049</v>
      </c>
      <c r="H30" s="8">
        <v>100.00071413967275</v>
      </c>
      <c r="I30" s="8">
        <v>102.08982182398864</v>
      </c>
      <c r="J30" s="8">
        <v>102.74909829014285</v>
      </c>
      <c r="K30" s="8">
        <v>102.74958767103526</v>
      </c>
      <c r="L30" s="8">
        <v>103.81922249155689</v>
      </c>
      <c r="M30" s="8">
        <v>115.50606544474451</v>
      </c>
      <c r="N30" s="8">
        <v>116.69635388300523</v>
      </c>
      <c r="O30" s="8">
        <v>116.81242331464823</v>
      </c>
      <c r="P30" s="8">
        <v>116.21503552621721</v>
      </c>
      <c r="Q30" s="8">
        <v>121.91606563550013</v>
      </c>
      <c r="R30" s="8">
        <v>122.82841131413413</v>
      </c>
      <c r="S30" s="8">
        <v>124.52132504332356</v>
      </c>
      <c r="T30" s="8">
        <v>124.43502148105965</v>
      </c>
      <c r="U30" s="8">
        <v>126.24306438857518</v>
      </c>
      <c r="V30" s="8">
        <v>128.24845735837312</v>
      </c>
      <c r="W30" s="8">
        <v>127.68048923634284</v>
      </c>
      <c r="X30" s="8">
        <v>127.77888697143844</v>
      </c>
      <c r="Y30" s="8">
        <v>134.01283811714319</v>
      </c>
      <c r="Z30" s="8">
        <v>135.63802516853596</v>
      </c>
      <c r="AA30" s="8">
        <v>135.2862236752006</v>
      </c>
      <c r="AB30" s="8">
        <v>133.74456782784924</v>
      </c>
      <c r="AC30" s="8">
        <v>141.71457674194988</v>
      </c>
      <c r="AD30" s="8">
        <v>142.73311102879543</v>
      </c>
      <c r="AE30" s="8">
        <v>141.66687590012265</v>
      </c>
      <c r="AF30" s="8">
        <v>141.7878398765184</v>
      </c>
      <c r="AG30" s="8">
        <v>140.78915482852452</v>
      </c>
      <c r="AH30" s="8">
        <v>139.20225576031015</v>
      </c>
      <c r="AI30" s="8">
        <v>149.45512441191943</v>
      </c>
      <c r="AJ30" s="8">
        <v>151.38123065778876</v>
      </c>
      <c r="AK30" s="8">
        <v>155.21182131948709</v>
      </c>
      <c r="AL30" s="8">
        <v>154.44474450411289</v>
      </c>
      <c r="AM30" s="8">
        <v>151.22304422003171</v>
      </c>
      <c r="AN30" s="8">
        <v>154.3644791614532</v>
      </c>
      <c r="AO30" s="8">
        <v>156.64507602925141</v>
      </c>
      <c r="AP30" s="8">
        <v>158.35017209035311</v>
      </c>
      <c r="AQ30" s="8">
        <v>158.04010438156115</v>
      </c>
      <c r="AR30" s="8">
        <v>160.49358357896165</v>
      </c>
      <c r="AS30" s="8">
        <v>161.44833001901503</v>
      </c>
      <c r="AT30" s="8">
        <v>161.40848492519228</v>
      </c>
      <c r="AU30" s="8">
        <v>159.48959479744406</v>
      </c>
      <c r="AV30" s="8">
        <v>160.71946488345679</v>
      </c>
      <c r="AW30" s="8">
        <v>160.86946475425279</v>
      </c>
      <c r="AX30" s="8">
        <v>161.53402426478706</v>
      </c>
      <c r="AY30" s="8">
        <v>166.23538176421508</v>
      </c>
      <c r="AZ30" s="8">
        <v>170.99664146182971</v>
      </c>
      <c r="BA30" s="8">
        <v>173.74784591528189</v>
      </c>
      <c r="BB30" s="8">
        <v>171.57083237090845</v>
      </c>
      <c r="BC30" s="8">
        <v>168.61387130367095</v>
      </c>
      <c r="BD30" s="8">
        <v>163.37076558694014</v>
      </c>
      <c r="BE30" s="8">
        <v>153.3702158257388</v>
      </c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</row>
    <row r="31" spans="1:98" x14ac:dyDescent="0.2">
      <c r="A31" s="7" t="str">
        <f t="shared" si="0"/>
        <v>mwg_mw_QU_4</v>
      </c>
      <c r="B31" s="5" t="s">
        <v>3824</v>
      </c>
      <c r="C31" s="5" t="s">
        <v>536</v>
      </c>
      <c r="D31" s="5">
        <v>4</v>
      </c>
      <c r="E31" s="8">
        <v>100</v>
      </c>
      <c r="F31" s="8">
        <v>100.0510351789502</v>
      </c>
      <c r="G31" s="8">
        <v>100.00981366263937</v>
      </c>
      <c r="H31" s="8">
        <v>99.551731681558834</v>
      </c>
      <c r="I31" s="8">
        <v>101.51430065746226</v>
      </c>
      <c r="J31" s="8">
        <v>102.25539309400149</v>
      </c>
      <c r="K31" s="8">
        <v>102.50835907016726</v>
      </c>
      <c r="L31" s="8">
        <v>103.8692254532791</v>
      </c>
      <c r="M31" s="8">
        <v>115.86315195656395</v>
      </c>
      <c r="N31" s="8">
        <v>115.33058640069515</v>
      </c>
      <c r="O31" s="8">
        <v>115.28566486090818</v>
      </c>
      <c r="P31" s="8">
        <v>115.29541765483819</v>
      </c>
      <c r="Q31" s="8">
        <v>120.85681193604923</v>
      </c>
      <c r="R31" s="8">
        <v>121.52300955718569</v>
      </c>
      <c r="S31" s="8">
        <v>123.91595123598537</v>
      </c>
      <c r="T31" s="8">
        <v>125.14321713823371</v>
      </c>
      <c r="U31" s="8">
        <v>125.11457347883035</v>
      </c>
      <c r="V31" s="8">
        <v>124.96620717964839</v>
      </c>
      <c r="W31" s="8">
        <v>122.8391047154322</v>
      </c>
      <c r="X31" s="8">
        <v>123.15308658648212</v>
      </c>
      <c r="Y31" s="8">
        <v>128.49434405291998</v>
      </c>
      <c r="Z31" s="8">
        <v>130.39446812442094</v>
      </c>
      <c r="AA31" s="8">
        <v>130.83639955080778</v>
      </c>
      <c r="AB31" s="8">
        <v>130.04585909055152</v>
      </c>
      <c r="AC31" s="8">
        <v>134.30212722102382</v>
      </c>
      <c r="AD31" s="8">
        <v>134.98315103432336</v>
      </c>
      <c r="AE31" s="8">
        <v>132.24545190684069</v>
      </c>
      <c r="AF31" s="8">
        <v>131.25293097074078</v>
      </c>
      <c r="AG31" s="8">
        <v>131.77204417659675</v>
      </c>
      <c r="AH31" s="8">
        <v>131.62036655441301</v>
      </c>
      <c r="AI31" s="8">
        <v>136.26091606824389</v>
      </c>
      <c r="AJ31" s="8">
        <v>136.45574439969855</v>
      </c>
      <c r="AK31" s="8">
        <v>139.34525774158863</v>
      </c>
      <c r="AL31" s="8">
        <v>138.94772761739415</v>
      </c>
      <c r="AM31" s="8">
        <v>134.73525027330459</v>
      </c>
      <c r="AN31" s="8">
        <v>132.48319779244878</v>
      </c>
      <c r="AO31" s="8">
        <v>133.73831198565276</v>
      </c>
      <c r="AP31" s="8">
        <v>134.63107344704878</v>
      </c>
      <c r="AQ31" s="8">
        <v>133.47865367396059</v>
      </c>
      <c r="AR31" s="8">
        <v>132.44578351174522</v>
      </c>
      <c r="AS31" s="8">
        <v>131.6391102566829</v>
      </c>
      <c r="AT31" s="8">
        <v>130.37202247630481</v>
      </c>
      <c r="AU31" s="8">
        <v>128.71041380987427</v>
      </c>
      <c r="AV31" s="8">
        <v>128.73693219082051</v>
      </c>
      <c r="AW31" s="8">
        <v>127.88140632656548</v>
      </c>
      <c r="AX31" s="8">
        <v>129.71127580436718</v>
      </c>
      <c r="AY31" s="8">
        <v>129.0639406719518</v>
      </c>
      <c r="AZ31" s="8">
        <v>131.10245664015204</v>
      </c>
      <c r="BA31" s="8">
        <v>130.93553577555906</v>
      </c>
      <c r="BB31" s="8">
        <v>127.33542002354619</v>
      </c>
      <c r="BC31" s="8">
        <v>128.30739598833139</v>
      </c>
      <c r="BD31" s="8">
        <v>125.85482432134718</v>
      </c>
      <c r="BE31" s="8">
        <v>117.60701143358254</v>
      </c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</row>
    <row r="32" spans="1:98" x14ac:dyDescent="0.2">
      <c r="A32" s="7" t="str">
        <f t="shared" si="0"/>
        <v>mwg_mw_QU_5</v>
      </c>
      <c r="B32" s="5" t="s">
        <v>3824</v>
      </c>
      <c r="C32" s="5" t="s">
        <v>536</v>
      </c>
      <c r="D32" s="5">
        <v>5</v>
      </c>
      <c r="E32" s="8">
        <v>100</v>
      </c>
      <c r="F32" s="8">
        <v>99.880460394378687</v>
      </c>
      <c r="G32" s="8">
        <v>100.38392427651223</v>
      </c>
      <c r="H32" s="8">
        <v>99.334876102794667</v>
      </c>
      <c r="I32" s="8">
        <v>101.48676643998033</v>
      </c>
      <c r="J32" s="8">
        <v>102.08527420537696</v>
      </c>
      <c r="K32" s="8">
        <v>102.0362829221764</v>
      </c>
      <c r="L32" s="8">
        <v>102.70502821470853</v>
      </c>
      <c r="M32" s="8">
        <v>116.08396090032484</v>
      </c>
      <c r="N32" s="8">
        <v>117.98135499383262</v>
      </c>
      <c r="O32" s="8">
        <v>119.00173197588362</v>
      </c>
      <c r="P32" s="8">
        <v>117.48129196329855</v>
      </c>
      <c r="Q32" s="8">
        <v>125.45153234587517</v>
      </c>
      <c r="R32" s="8">
        <v>127.05171205274959</v>
      </c>
      <c r="S32" s="8">
        <v>129.30046829649416</v>
      </c>
      <c r="T32" s="8">
        <v>128.56310987684998</v>
      </c>
      <c r="U32" s="8">
        <v>132.82480571312752</v>
      </c>
      <c r="V32" s="8">
        <v>133.2468900164406</v>
      </c>
      <c r="W32" s="8">
        <v>131.02269969731609</v>
      </c>
      <c r="X32" s="8">
        <v>131.15170322456143</v>
      </c>
      <c r="Y32" s="8">
        <v>138.50913793029383</v>
      </c>
      <c r="Z32" s="8">
        <v>139.51715042988133</v>
      </c>
      <c r="AA32" s="8">
        <v>138.34465574875554</v>
      </c>
      <c r="AB32" s="8">
        <v>137.02987327799457</v>
      </c>
      <c r="AC32" s="8">
        <v>145.73013286397202</v>
      </c>
      <c r="AD32" s="8">
        <v>146.37238205084827</v>
      </c>
      <c r="AE32" s="8">
        <v>148.39039119387104</v>
      </c>
      <c r="AF32" s="8">
        <v>148.72621764143642</v>
      </c>
      <c r="AG32" s="8">
        <v>147.99435115452803</v>
      </c>
      <c r="AH32" s="8">
        <v>145.42370464338805</v>
      </c>
      <c r="AI32" s="8">
        <v>155.42017923081806</v>
      </c>
      <c r="AJ32" s="8">
        <v>157.49417811193345</v>
      </c>
      <c r="AK32" s="8">
        <v>159.27643944866722</v>
      </c>
      <c r="AL32" s="8">
        <v>159.24838324583678</v>
      </c>
      <c r="AM32" s="8">
        <v>155.61573007920896</v>
      </c>
      <c r="AN32" s="8">
        <v>158.64887987795021</v>
      </c>
      <c r="AO32" s="8">
        <v>159.65200817506695</v>
      </c>
      <c r="AP32" s="8">
        <v>159.04913957669783</v>
      </c>
      <c r="AQ32" s="8">
        <v>159.64561631051032</v>
      </c>
      <c r="AR32" s="8">
        <v>161.65488289426668</v>
      </c>
      <c r="AS32" s="8">
        <v>162.25900150402089</v>
      </c>
      <c r="AT32" s="8">
        <v>164.32920072783236</v>
      </c>
      <c r="AU32" s="8">
        <v>162.82136130708074</v>
      </c>
      <c r="AV32" s="8">
        <v>165.08233398524874</v>
      </c>
      <c r="AW32" s="8">
        <v>165.02648514589407</v>
      </c>
      <c r="AX32" s="8">
        <v>165.84689105047818</v>
      </c>
      <c r="AY32" s="8">
        <v>169.92054142566943</v>
      </c>
      <c r="AZ32" s="8">
        <v>177.90938733570911</v>
      </c>
      <c r="BA32" s="8">
        <v>182.13527765555941</v>
      </c>
      <c r="BB32" s="8">
        <v>181.10490413592211</v>
      </c>
      <c r="BC32" s="8">
        <v>177.97458162290508</v>
      </c>
      <c r="BD32" s="8">
        <v>172.5704852336016</v>
      </c>
      <c r="BE32" s="8">
        <v>161.62527148489065</v>
      </c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</row>
    <row r="33" spans="1:98" x14ac:dyDescent="0.2">
      <c r="A33" s="7" t="str">
        <f t="shared" si="0"/>
        <v>mwg_mw_QU_6</v>
      </c>
      <c r="B33" s="5" t="s">
        <v>3824</v>
      </c>
      <c r="C33" s="5" t="s">
        <v>536</v>
      </c>
      <c r="D33" s="5">
        <v>6</v>
      </c>
      <c r="E33" s="8">
        <v>100</v>
      </c>
      <c r="F33" s="8">
        <v>99.794700742351367</v>
      </c>
      <c r="G33" s="8">
        <v>99.791659849993778</v>
      </c>
      <c r="H33" s="8">
        <v>99.87497376625943</v>
      </c>
      <c r="I33" s="8">
        <v>101.89882505824728</v>
      </c>
      <c r="J33" s="8">
        <v>102.6008536255672</v>
      </c>
      <c r="K33" s="8">
        <v>101.87986696315852</v>
      </c>
      <c r="L33" s="8">
        <v>102.39429881677134</v>
      </c>
      <c r="M33" s="8">
        <v>114.23022515617542</v>
      </c>
      <c r="N33" s="8">
        <v>115.70319148482471</v>
      </c>
      <c r="O33" s="8">
        <v>115.05051497286347</v>
      </c>
      <c r="P33" s="8">
        <v>115.9273659921049</v>
      </c>
      <c r="Q33" s="8">
        <v>120.04866141932284</v>
      </c>
      <c r="R33" s="8">
        <v>119.90737939286909</v>
      </c>
      <c r="S33" s="8">
        <v>121.43292176780429</v>
      </c>
      <c r="T33" s="8">
        <v>121.26810418896432</v>
      </c>
      <c r="U33" s="8">
        <v>123.46703450748491</v>
      </c>
      <c r="V33" s="8">
        <v>125.07493112539592</v>
      </c>
      <c r="W33" s="8">
        <v>125.53648377182074</v>
      </c>
      <c r="X33" s="8">
        <v>125.91139950937522</v>
      </c>
      <c r="Y33" s="8">
        <v>130.74847247670229</v>
      </c>
      <c r="Z33" s="8">
        <v>131.81122657862184</v>
      </c>
      <c r="AA33" s="8">
        <v>132.01438337162793</v>
      </c>
      <c r="AB33" s="8">
        <v>129.73607792054582</v>
      </c>
      <c r="AC33" s="8">
        <v>137.66687233221492</v>
      </c>
      <c r="AD33" s="8">
        <v>139.21912970842919</v>
      </c>
      <c r="AE33" s="8">
        <v>139.45239130078673</v>
      </c>
      <c r="AF33" s="8">
        <v>139.70288140769551</v>
      </c>
      <c r="AG33" s="8">
        <v>139.45150133493223</v>
      </c>
      <c r="AH33" s="8">
        <v>138.40519730190158</v>
      </c>
      <c r="AI33" s="8">
        <v>148.15390589760463</v>
      </c>
      <c r="AJ33" s="8">
        <v>150.75926606637898</v>
      </c>
      <c r="AK33" s="8">
        <v>154.28720495922252</v>
      </c>
      <c r="AL33" s="8">
        <v>155.26976226441724</v>
      </c>
      <c r="AM33" s="8">
        <v>151.96470645984363</v>
      </c>
      <c r="AN33" s="8">
        <v>153.81129999913708</v>
      </c>
      <c r="AO33" s="8">
        <v>153.40874719794462</v>
      </c>
      <c r="AP33" s="8">
        <v>154.76585420216142</v>
      </c>
      <c r="AQ33" s="8">
        <v>153.57568846040894</v>
      </c>
      <c r="AR33" s="8">
        <v>154.10714083689754</v>
      </c>
      <c r="AS33" s="8">
        <v>156.01271192458378</v>
      </c>
      <c r="AT33" s="8">
        <v>155.90751368505374</v>
      </c>
      <c r="AU33" s="8">
        <v>153.99070477655579</v>
      </c>
      <c r="AV33" s="8">
        <v>153.96137849436946</v>
      </c>
      <c r="AW33" s="8">
        <v>154.10176314901568</v>
      </c>
      <c r="AX33" s="8">
        <v>154.97508762136562</v>
      </c>
      <c r="AY33" s="8">
        <v>158.79886181632185</v>
      </c>
      <c r="AZ33" s="8">
        <v>163.79219278683726</v>
      </c>
      <c r="BA33" s="8">
        <v>165.62343124689818</v>
      </c>
      <c r="BB33" s="8">
        <v>159.87357849341868</v>
      </c>
      <c r="BC33" s="8">
        <v>156.57731009897674</v>
      </c>
      <c r="BD33" s="8">
        <v>152.34890833079177</v>
      </c>
      <c r="BE33" s="8">
        <v>140.14290731215229</v>
      </c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</row>
    <row r="34" spans="1:98" x14ac:dyDescent="0.2">
      <c r="A34" s="7" t="str">
        <f t="shared" si="0"/>
        <v>mwg_mw_QU_7</v>
      </c>
      <c r="B34" s="5" t="s">
        <v>3824</v>
      </c>
      <c r="C34" s="5" t="s">
        <v>536</v>
      </c>
      <c r="D34" s="5">
        <v>7</v>
      </c>
      <c r="E34" s="8">
        <v>100</v>
      </c>
      <c r="F34" s="8">
        <v>99.731857349249339</v>
      </c>
      <c r="G34" s="8">
        <v>99.723343812465657</v>
      </c>
      <c r="H34" s="8">
        <v>99.344713212018959</v>
      </c>
      <c r="I34" s="8">
        <v>101.38330353948612</v>
      </c>
      <c r="J34" s="8">
        <v>102.04793652734791</v>
      </c>
      <c r="K34" s="8">
        <v>101.84574846143843</v>
      </c>
      <c r="L34" s="8">
        <v>102.90101358399497</v>
      </c>
      <c r="M34" s="8">
        <v>115.31123542432718</v>
      </c>
      <c r="N34" s="8">
        <v>118.44573581672971</v>
      </c>
      <c r="O34" s="8">
        <v>118.70911881049943</v>
      </c>
      <c r="P34" s="8">
        <v>116.80711049156862</v>
      </c>
      <c r="Q34" s="8">
        <v>123.62030377958853</v>
      </c>
      <c r="R34" s="8">
        <v>124.21864928891435</v>
      </c>
      <c r="S34" s="8">
        <v>126.4572098769364</v>
      </c>
      <c r="T34" s="8">
        <v>125.6352215057324</v>
      </c>
      <c r="U34" s="8">
        <v>125.59135440220679</v>
      </c>
      <c r="V34" s="8">
        <v>126.91255941909449</v>
      </c>
      <c r="W34" s="8">
        <v>127.41166079689761</v>
      </c>
      <c r="X34" s="8">
        <v>127.87925399081539</v>
      </c>
      <c r="Y34" s="8">
        <v>132.42813956986035</v>
      </c>
      <c r="Z34" s="8">
        <v>133.11687865620607</v>
      </c>
      <c r="AA34" s="8">
        <v>133.26216479107913</v>
      </c>
      <c r="AB34" s="8">
        <v>131.36407119317448</v>
      </c>
      <c r="AC34" s="8">
        <v>138.25313735033066</v>
      </c>
      <c r="AD34" s="8">
        <v>139.56459377859483</v>
      </c>
      <c r="AE34" s="8">
        <v>140.82012461996641</v>
      </c>
      <c r="AF34" s="8">
        <v>142.4727332992889</v>
      </c>
      <c r="AG34" s="8">
        <v>142.39397476076041</v>
      </c>
      <c r="AH34" s="8">
        <v>140.09364513336885</v>
      </c>
      <c r="AI34" s="8">
        <v>147.8037506352151</v>
      </c>
      <c r="AJ34" s="8">
        <v>150.10031128917359</v>
      </c>
      <c r="AK34" s="8">
        <v>152.45605438215776</v>
      </c>
      <c r="AL34" s="8">
        <v>152.81433657687751</v>
      </c>
      <c r="AM34" s="8">
        <v>150.26789146182827</v>
      </c>
      <c r="AN34" s="8">
        <v>151.78147154446748</v>
      </c>
      <c r="AO34" s="8">
        <v>151.77562104434898</v>
      </c>
      <c r="AP34" s="8">
        <v>152.22397504733064</v>
      </c>
      <c r="AQ34" s="8">
        <v>153.28582104295845</v>
      </c>
      <c r="AR34" s="8">
        <v>153.63899334998953</v>
      </c>
      <c r="AS34" s="8">
        <v>155.76064326511525</v>
      </c>
      <c r="AT34" s="8">
        <v>162.1993281912147</v>
      </c>
      <c r="AU34" s="8">
        <v>160.16455053768496</v>
      </c>
      <c r="AV34" s="8">
        <v>160.97301655452011</v>
      </c>
      <c r="AW34" s="8">
        <v>161.40156318435555</v>
      </c>
      <c r="AX34" s="8">
        <v>159.92940945567202</v>
      </c>
      <c r="AY34" s="8">
        <v>164.73921854442051</v>
      </c>
      <c r="AZ34" s="8">
        <v>169.01349329632592</v>
      </c>
      <c r="BA34" s="8">
        <v>169.74815691278241</v>
      </c>
      <c r="BB34" s="8">
        <v>166.50172748137754</v>
      </c>
      <c r="BC34" s="8">
        <v>164.95114865850965</v>
      </c>
      <c r="BD34" s="8">
        <v>161.52265722944196</v>
      </c>
      <c r="BE34" s="8">
        <v>150.51382333857731</v>
      </c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</row>
    <row r="35" spans="1:98" x14ac:dyDescent="0.2">
      <c r="A35" s="7" t="str">
        <f t="shared" si="0"/>
        <v>mwg_mw_QU_8</v>
      </c>
      <c r="B35" s="5" t="s">
        <v>3824</v>
      </c>
      <c r="C35" s="5" t="s">
        <v>536</v>
      </c>
      <c r="D35" s="5">
        <v>8</v>
      </c>
      <c r="E35" s="8">
        <v>100</v>
      </c>
      <c r="F35" s="8">
        <v>100.64801326438177</v>
      </c>
      <c r="G35" s="8">
        <v>99.580229357505118</v>
      </c>
      <c r="H35" s="8">
        <v>98.965023601507866</v>
      </c>
      <c r="I35" s="8">
        <v>100.42822057590965</v>
      </c>
      <c r="J35" s="8">
        <v>101.357016347453</v>
      </c>
      <c r="K35" s="8">
        <v>102.60335247977895</v>
      </c>
      <c r="L35" s="8">
        <v>103.84806001630315</v>
      </c>
      <c r="M35" s="8">
        <v>116.28484157145775</v>
      </c>
      <c r="N35" s="8">
        <v>115.97921648927196</v>
      </c>
      <c r="O35" s="8">
        <v>115.4322090874488</v>
      </c>
      <c r="P35" s="8">
        <v>115.43214233815335</v>
      </c>
      <c r="Q35" s="8">
        <v>119.55377668635107</v>
      </c>
      <c r="R35" s="8">
        <v>120.55152205804285</v>
      </c>
      <c r="S35" s="8">
        <v>120.93384420522626</v>
      </c>
      <c r="T35" s="8">
        <v>122.45626813187262</v>
      </c>
      <c r="U35" s="8">
        <v>123.83047826010187</v>
      </c>
      <c r="V35" s="8">
        <v>126.00136855506206</v>
      </c>
      <c r="W35" s="8">
        <v>124.96659172547236</v>
      </c>
      <c r="X35" s="8">
        <v>125.76455241927931</v>
      </c>
      <c r="Y35" s="8">
        <v>132.47757923764351</v>
      </c>
      <c r="Z35" s="8">
        <v>134.23232336530592</v>
      </c>
      <c r="AA35" s="8">
        <v>131.73164141514619</v>
      </c>
      <c r="AB35" s="8">
        <v>130.07419921538374</v>
      </c>
      <c r="AC35" s="8">
        <v>139.04937837681109</v>
      </c>
      <c r="AD35" s="8">
        <v>140.48550745725612</v>
      </c>
      <c r="AE35" s="8">
        <v>142.45759925353181</v>
      </c>
      <c r="AF35" s="8">
        <v>142.51900292074825</v>
      </c>
      <c r="AG35" s="8">
        <v>142.5419225051065</v>
      </c>
      <c r="AH35" s="8">
        <v>140.56319341663783</v>
      </c>
      <c r="AI35" s="8">
        <v>148.51873372965116</v>
      </c>
      <c r="AJ35" s="8">
        <v>151.01070635075092</v>
      </c>
      <c r="AK35" s="8">
        <v>155.0692701151934</v>
      </c>
      <c r="AL35" s="8">
        <v>155.21248291708747</v>
      </c>
      <c r="AM35" s="8">
        <v>155.15052530263105</v>
      </c>
      <c r="AN35" s="8">
        <v>157.81114275150085</v>
      </c>
      <c r="AO35" s="8">
        <v>159.89116161481147</v>
      </c>
      <c r="AP35" s="8">
        <v>162.85316554493829</v>
      </c>
      <c r="AQ35" s="8">
        <v>163.40106168650954</v>
      </c>
      <c r="AR35" s="8">
        <v>164.50794416499812</v>
      </c>
      <c r="AS35" s="8">
        <v>168.67257972485598</v>
      </c>
      <c r="AT35" s="8">
        <v>162.08024099414195</v>
      </c>
      <c r="AU35" s="8">
        <v>160.92594697941817</v>
      </c>
      <c r="AV35" s="8">
        <v>161.2597997760856</v>
      </c>
      <c r="AW35" s="8">
        <v>157.86533416232967</v>
      </c>
      <c r="AX35" s="8">
        <v>159.06462287098225</v>
      </c>
      <c r="AY35" s="8">
        <v>162.38178518710831</v>
      </c>
      <c r="AZ35" s="8">
        <v>170.25876393571977</v>
      </c>
      <c r="BA35" s="8">
        <v>172.49580668791765</v>
      </c>
      <c r="BB35" s="8">
        <v>167.52483354586224</v>
      </c>
      <c r="BC35" s="8">
        <v>162.72555168568533</v>
      </c>
      <c r="BD35" s="8">
        <v>157.52786021988757</v>
      </c>
      <c r="BE35" s="8">
        <v>146.70618666208512</v>
      </c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</row>
    <row r="36" spans="1:98" x14ac:dyDescent="0.2">
      <c r="A36" s="7" t="str">
        <f t="shared" si="0"/>
        <v>mwg_mw_QU_9</v>
      </c>
      <c r="B36" s="5" t="s">
        <v>3824</v>
      </c>
      <c r="C36" s="5" t="s">
        <v>536</v>
      </c>
      <c r="D36" s="5">
        <v>9</v>
      </c>
      <c r="E36" s="8">
        <v>100</v>
      </c>
      <c r="F36" s="8">
        <v>99.736649151675323</v>
      </c>
      <c r="G36" s="8">
        <v>100.23238614117804</v>
      </c>
      <c r="H36" s="8">
        <v>99.330962642850878</v>
      </c>
      <c r="I36" s="8">
        <v>101.19075966967704</v>
      </c>
      <c r="J36" s="8">
        <v>101.78510497915447</v>
      </c>
      <c r="K36" s="8">
        <v>101.92213851422962</v>
      </c>
      <c r="L36" s="8">
        <v>102.92316777638284</v>
      </c>
      <c r="M36" s="8">
        <v>112.50411585134221</v>
      </c>
      <c r="N36" s="8">
        <v>113.55836184284999</v>
      </c>
      <c r="O36" s="8">
        <v>113.35110704709462</v>
      </c>
      <c r="P36" s="8">
        <v>112.73959359281535</v>
      </c>
      <c r="Q36" s="8">
        <v>120.46577363509402</v>
      </c>
      <c r="R36" s="8">
        <v>121.85550753923913</v>
      </c>
      <c r="S36" s="8">
        <v>123.56897025309787</v>
      </c>
      <c r="T36" s="8">
        <v>123.14087702300691</v>
      </c>
      <c r="U36" s="8">
        <v>124.21727900567913</v>
      </c>
      <c r="V36" s="8">
        <v>125.44752061477078</v>
      </c>
      <c r="W36" s="8">
        <v>125.04857167785848</v>
      </c>
      <c r="X36" s="8">
        <v>125.58982188045871</v>
      </c>
      <c r="Y36" s="8">
        <v>133.48324294349845</v>
      </c>
      <c r="Z36" s="8">
        <v>133.6754721859817</v>
      </c>
      <c r="AA36" s="8">
        <v>133.49458492986295</v>
      </c>
      <c r="AB36" s="8">
        <v>132.04330714420163</v>
      </c>
      <c r="AC36" s="8">
        <v>142.43275979547391</v>
      </c>
      <c r="AD36" s="8">
        <v>142.91996576639625</v>
      </c>
      <c r="AE36" s="8">
        <v>142.89119071160539</v>
      </c>
      <c r="AF36" s="8">
        <v>143.76757895927989</v>
      </c>
      <c r="AG36" s="8">
        <v>142.04840713592827</v>
      </c>
      <c r="AH36" s="8">
        <v>141.1682677936102</v>
      </c>
      <c r="AI36" s="8">
        <v>154.71712693315624</v>
      </c>
      <c r="AJ36" s="8">
        <v>158.00165564879441</v>
      </c>
      <c r="AK36" s="8">
        <v>161.44419550997972</v>
      </c>
      <c r="AL36" s="8">
        <v>160.48342651934354</v>
      </c>
      <c r="AM36" s="8">
        <v>159.08222823835951</v>
      </c>
      <c r="AN36" s="8">
        <v>162.72098111560038</v>
      </c>
      <c r="AO36" s="8">
        <v>168.7699108716856</v>
      </c>
      <c r="AP36" s="8">
        <v>174.4053952501113</v>
      </c>
      <c r="AQ36" s="8">
        <v>174.29541882518234</v>
      </c>
      <c r="AR36" s="8">
        <v>180.96129017078832</v>
      </c>
      <c r="AS36" s="8">
        <v>182.89740087179729</v>
      </c>
      <c r="AT36" s="8">
        <v>189.16504560129232</v>
      </c>
      <c r="AU36" s="8">
        <v>187.67205490913551</v>
      </c>
      <c r="AV36" s="8">
        <v>191.50119097404757</v>
      </c>
      <c r="AW36" s="8">
        <v>191.62645372287409</v>
      </c>
      <c r="AX36" s="8">
        <v>191.94575758260163</v>
      </c>
      <c r="AY36" s="8">
        <v>198.36004575763442</v>
      </c>
      <c r="AZ36" s="8">
        <v>206.38845711353565</v>
      </c>
      <c r="BA36" s="8">
        <v>210.56630542055879</v>
      </c>
      <c r="BB36" s="8">
        <v>207.18634606788555</v>
      </c>
      <c r="BC36" s="8">
        <v>201.60519985043373</v>
      </c>
      <c r="BD36" s="8">
        <v>194.19291670701878</v>
      </c>
      <c r="BE36" s="8">
        <v>183.92741424503899</v>
      </c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</row>
    <row r="37" spans="1:98" x14ac:dyDescent="0.2">
      <c r="A37" s="7" t="str">
        <f t="shared" si="0"/>
        <v>mwg_mw_QU_10</v>
      </c>
      <c r="B37" s="5" t="s">
        <v>3824</v>
      </c>
      <c r="C37" s="5" t="s">
        <v>536</v>
      </c>
      <c r="D37" s="5">
        <v>10</v>
      </c>
      <c r="E37" s="8">
        <v>100</v>
      </c>
      <c r="F37" s="8">
        <v>100.03833911819275</v>
      </c>
      <c r="G37" s="8">
        <v>100.36873297760791</v>
      </c>
      <c r="H37" s="8">
        <v>100.11431661049681</v>
      </c>
      <c r="I37" s="8">
        <v>102.48735097246025</v>
      </c>
      <c r="J37" s="8">
        <v>103.14174980842918</v>
      </c>
      <c r="K37" s="8">
        <v>103.35312282161557</v>
      </c>
      <c r="L37" s="8">
        <v>104.23726033780969</v>
      </c>
      <c r="M37" s="8">
        <v>115.95255093134898</v>
      </c>
      <c r="N37" s="8">
        <v>117.2953862790541</v>
      </c>
      <c r="O37" s="8">
        <v>117.16674690401132</v>
      </c>
      <c r="P37" s="8">
        <v>115.64475092335518</v>
      </c>
      <c r="Q37" s="8">
        <v>120.63490102338869</v>
      </c>
      <c r="R37" s="8">
        <v>121.24474878683684</v>
      </c>
      <c r="S37" s="8">
        <v>122.94676832903015</v>
      </c>
      <c r="T37" s="8">
        <v>123.51911024962902</v>
      </c>
      <c r="U37" s="8">
        <v>124.65754516233223</v>
      </c>
      <c r="V37" s="8">
        <v>126.00185672786361</v>
      </c>
      <c r="W37" s="8">
        <v>124.96848318181273</v>
      </c>
      <c r="X37" s="8">
        <v>125.09281613390803</v>
      </c>
      <c r="Y37" s="8">
        <v>130.00686433463667</v>
      </c>
      <c r="Z37" s="8">
        <v>130.80827186996373</v>
      </c>
      <c r="AA37" s="8">
        <v>130.09275674299593</v>
      </c>
      <c r="AB37" s="8">
        <v>129.19375767649981</v>
      </c>
      <c r="AC37" s="8">
        <v>136.87207508780605</v>
      </c>
      <c r="AD37" s="8">
        <v>138.33531036102852</v>
      </c>
      <c r="AE37" s="8">
        <v>137.260870243971</v>
      </c>
      <c r="AF37" s="8">
        <v>137.67311716747236</v>
      </c>
      <c r="AG37" s="8">
        <v>136.56196113448328</v>
      </c>
      <c r="AH37" s="8">
        <v>135.74384412569196</v>
      </c>
      <c r="AI37" s="8">
        <v>145.07174744518161</v>
      </c>
      <c r="AJ37" s="8">
        <v>146.25268379818803</v>
      </c>
      <c r="AK37" s="8">
        <v>148.58151516332578</v>
      </c>
      <c r="AL37" s="8">
        <v>148.12573840129585</v>
      </c>
      <c r="AM37" s="8">
        <v>143.00453888376882</v>
      </c>
      <c r="AN37" s="8">
        <v>144.70515885369008</v>
      </c>
      <c r="AO37" s="8">
        <v>145.8581774923544</v>
      </c>
      <c r="AP37" s="8">
        <v>145.8109951440577</v>
      </c>
      <c r="AQ37" s="8">
        <v>144.98998083856114</v>
      </c>
      <c r="AR37" s="8">
        <v>145.59030680147299</v>
      </c>
      <c r="AS37" s="8">
        <v>146.50916914239477</v>
      </c>
      <c r="AT37" s="8">
        <v>143.48938519163937</v>
      </c>
      <c r="AU37" s="8">
        <v>140.52426654806857</v>
      </c>
      <c r="AV37" s="8">
        <v>139.56504310545611</v>
      </c>
      <c r="AW37" s="8">
        <v>139.87114271048395</v>
      </c>
      <c r="AX37" s="8">
        <v>140.77580956611925</v>
      </c>
      <c r="AY37" s="8">
        <v>142.84426310143351</v>
      </c>
      <c r="AZ37" s="8">
        <v>146.78959676026196</v>
      </c>
      <c r="BA37" s="8">
        <v>147.8931294395251</v>
      </c>
      <c r="BB37" s="8">
        <v>144.00662526824709</v>
      </c>
      <c r="BC37" s="8">
        <v>140.48574330767386</v>
      </c>
      <c r="BD37" s="8">
        <v>137.57906515128963</v>
      </c>
      <c r="BE37" s="8">
        <v>127.68820460626725</v>
      </c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</row>
    <row r="38" spans="1:98" x14ac:dyDescent="0.2">
      <c r="A38" s="7" t="str">
        <f t="shared" si="0"/>
        <v>mwg_mw_QU_11</v>
      </c>
      <c r="B38" s="5" t="s">
        <v>3824</v>
      </c>
      <c r="C38" s="5" t="s">
        <v>536</v>
      </c>
      <c r="D38" s="5">
        <v>11</v>
      </c>
      <c r="E38" s="8">
        <v>100</v>
      </c>
      <c r="F38" s="8">
        <v>100.18423708052629</v>
      </c>
      <c r="G38" s="8">
        <v>100.50636853808609</v>
      </c>
      <c r="H38" s="8">
        <v>100.22373406105147</v>
      </c>
      <c r="I38" s="8">
        <v>102.34886783453427</v>
      </c>
      <c r="J38" s="8">
        <v>103.32919840677765</v>
      </c>
      <c r="K38" s="8">
        <v>103.3269515383154</v>
      </c>
      <c r="L38" s="8">
        <v>104.1693491182441</v>
      </c>
      <c r="M38" s="8">
        <v>115.94904520378147</v>
      </c>
      <c r="N38" s="8">
        <v>117.50101003992599</v>
      </c>
      <c r="O38" s="8">
        <v>119.427867974393</v>
      </c>
      <c r="P38" s="8">
        <v>116.85434197574457</v>
      </c>
      <c r="Q38" s="8">
        <v>123.28289586560828</v>
      </c>
      <c r="R38" s="8">
        <v>124.92089472024135</v>
      </c>
      <c r="S38" s="8">
        <v>127.24067541658603</v>
      </c>
      <c r="T38" s="8">
        <v>128.26352424945469</v>
      </c>
      <c r="U38" s="8">
        <v>129.53077913605625</v>
      </c>
      <c r="V38" s="8">
        <v>131.0350739999158</v>
      </c>
      <c r="W38" s="8">
        <v>128.79659507023155</v>
      </c>
      <c r="X38" s="8">
        <v>128.3938588276645</v>
      </c>
      <c r="Y38" s="8">
        <v>133.56725616394121</v>
      </c>
      <c r="Z38" s="8">
        <v>134.46437856512441</v>
      </c>
      <c r="AA38" s="8">
        <v>134.58203575507892</v>
      </c>
      <c r="AB38" s="8">
        <v>133.11436088418182</v>
      </c>
      <c r="AC38" s="8">
        <v>139.55362424242816</v>
      </c>
      <c r="AD38" s="8">
        <v>140.60224361221091</v>
      </c>
      <c r="AE38" s="8">
        <v>138.28066633781532</v>
      </c>
      <c r="AF38" s="8">
        <v>138.90321414037263</v>
      </c>
      <c r="AG38" s="8">
        <v>137.85289969253111</v>
      </c>
      <c r="AH38" s="8">
        <v>136.11329951785982</v>
      </c>
      <c r="AI38" s="8">
        <v>145.00328792692085</v>
      </c>
      <c r="AJ38" s="8">
        <v>146.23448164561833</v>
      </c>
      <c r="AK38" s="8">
        <v>147.76760799119734</v>
      </c>
      <c r="AL38" s="8">
        <v>147.05177662635001</v>
      </c>
      <c r="AM38" s="8">
        <v>140.71604423812985</v>
      </c>
      <c r="AN38" s="8">
        <v>142.23110997575802</v>
      </c>
      <c r="AO38" s="8">
        <v>143.60870371181275</v>
      </c>
      <c r="AP38" s="8">
        <v>142.33530534079969</v>
      </c>
      <c r="AQ38" s="8">
        <v>141.83366396394189</v>
      </c>
      <c r="AR38" s="8">
        <v>142.36304009545424</v>
      </c>
      <c r="AS38" s="8">
        <v>143.71546442940576</v>
      </c>
      <c r="AT38" s="8">
        <v>139.15007526040586</v>
      </c>
      <c r="AU38" s="8">
        <v>135.23008290117232</v>
      </c>
      <c r="AV38" s="8">
        <v>134.67101116895114</v>
      </c>
      <c r="AW38" s="8">
        <v>134.35039028542508</v>
      </c>
      <c r="AX38" s="8">
        <v>135.75396824863876</v>
      </c>
      <c r="AY38" s="8">
        <v>137.21261726735796</v>
      </c>
      <c r="AZ38" s="8">
        <v>141.04130094367687</v>
      </c>
      <c r="BA38" s="8">
        <v>142.7781828385771</v>
      </c>
      <c r="BB38" s="8">
        <v>137.00703130871227</v>
      </c>
      <c r="BC38" s="8">
        <v>133.16348155653543</v>
      </c>
      <c r="BD38" s="8">
        <v>130.45594010498246</v>
      </c>
      <c r="BE38" s="8">
        <v>121.1518112351045</v>
      </c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</row>
    <row r="39" spans="1:98" x14ac:dyDescent="0.2">
      <c r="A39" s="7" t="str">
        <f t="shared" si="0"/>
        <v>mwg_mw_QU_12</v>
      </c>
      <c r="B39" s="5" t="s">
        <v>3824</v>
      </c>
      <c r="C39" s="5" t="s">
        <v>536</v>
      </c>
      <c r="D39" s="5">
        <v>12</v>
      </c>
      <c r="E39" s="8">
        <v>100</v>
      </c>
      <c r="F39" s="8">
        <v>100.05764239888961</v>
      </c>
      <c r="G39" s="8">
        <v>100.52566424326702</v>
      </c>
      <c r="H39" s="8">
        <v>100.47245107021405</v>
      </c>
      <c r="I39" s="8">
        <v>102.92663087613853</v>
      </c>
      <c r="J39" s="8">
        <v>103.04629478989466</v>
      </c>
      <c r="K39" s="8">
        <v>103.04794007537031</v>
      </c>
      <c r="L39" s="8">
        <v>103.97441782186662</v>
      </c>
      <c r="M39" s="8">
        <v>112.39146456282991</v>
      </c>
      <c r="N39" s="8">
        <v>112.9953729323329</v>
      </c>
      <c r="O39" s="8">
        <v>112.55308998815541</v>
      </c>
      <c r="P39" s="8">
        <v>111.94386581597826</v>
      </c>
      <c r="Q39" s="8">
        <v>119.04475360980722</v>
      </c>
      <c r="R39" s="8">
        <v>119.520187089929</v>
      </c>
      <c r="S39" s="8">
        <v>121.27967327555844</v>
      </c>
      <c r="T39" s="8">
        <v>121.02825526897547</v>
      </c>
      <c r="U39" s="8">
        <v>117.4986062576296</v>
      </c>
      <c r="V39" s="8">
        <v>118.29788526941995</v>
      </c>
      <c r="W39" s="8">
        <v>118.8008801380993</v>
      </c>
      <c r="X39" s="8">
        <v>119.26029608340789</v>
      </c>
      <c r="Y39" s="8">
        <v>126.74910784570832</v>
      </c>
      <c r="Z39" s="8">
        <v>127.6839192055109</v>
      </c>
      <c r="AA39" s="8">
        <v>128.81683199429318</v>
      </c>
      <c r="AB39" s="8">
        <v>128.00538379063633</v>
      </c>
      <c r="AC39" s="8">
        <v>139.1063484722855</v>
      </c>
      <c r="AD39" s="8">
        <v>139.25333541053439</v>
      </c>
      <c r="AE39" s="8">
        <v>138.79903377509092</v>
      </c>
      <c r="AF39" s="8">
        <v>139.70217054350616</v>
      </c>
      <c r="AG39" s="8">
        <v>137.47617300333494</v>
      </c>
      <c r="AH39" s="8">
        <v>136.07968744649764</v>
      </c>
      <c r="AI39" s="8">
        <v>145.6282338012584</v>
      </c>
      <c r="AJ39" s="8">
        <v>150.10614196290214</v>
      </c>
      <c r="AK39" s="8">
        <v>163.47109932050373</v>
      </c>
      <c r="AL39" s="8">
        <v>166.98066950440474</v>
      </c>
      <c r="AM39" s="8">
        <v>165.52378300787626</v>
      </c>
      <c r="AN39" s="8">
        <v>171.12187308079092</v>
      </c>
      <c r="AO39" s="8">
        <v>176.10739649397053</v>
      </c>
      <c r="AP39" s="8">
        <v>184.02262636646526</v>
      </c>
      <c r="AQ39" s="8">
        <v>184.60310578928184</v>
      </c>
      <c r="AR39" s="8">
        <v>192.99463059558877</v>
      </c>
      <c r="AS39" s="8">
        <v>194.48247013858486</v>
      </c>
      <c r="AT39" s="8">
        <v>196.64276030771936</v>
      </c>
      <c r="AU39" s="8">
        <v>194.86220603046672</v>
      </c>
      <c r="AV39" s="8">
        <v>197.5181105345072</v>
      </c>
      <c r="AW39" s="8">
        <v>200.96829813852491</v>
      </c>
      <c r="AX39" s="8">
        <v>208.00664925679047</v>
      </c>
      <c r="AY39" s="8">
        <v>211.95508020939366</v>
      </c>
      <c r="AZ39" s="8">
        <v>218.91691248396305</v>
      </c>
      <c r="BA39" s="8">
        <v>223.59873519128689</v>
      </c>
      <c r="BB39" s="8">
        <v>220.93955722427575</v>
      </c>
      <c r="BC39" s="8">
        <v>215.44830584249621</v>
      </c>
      <c r="BD39" s="8">
        <v>210.73626960064783</v>
      </c>
      <c r="BE39" s="8">
        <v>203.19123734449195</v>
      </c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</row>
    <row r="40" spans="1:98" x14ac:dyDescent="0.2">
      <c r="A40" s="7" t="str">
        <f t="shared" si="0"/>
        <v>mwg_mw_QU_13</v>
      </c>
      <c r="B40" s="5" t="s">
        <v>3824</v>
      </c>
      <c r="C40" s="5" t="s">
        <v>536</v>
      </c>
      <c r="D40" s="5">
        <v>13</v>
      </c>
      <c r="E40" s="8">
        <v>100</v>
      </c>
      <c r="F40" s="8">
        <v>100.00575163901082</v>
      </c>
      <c r="G40" s="8">
        <v>100.84295741481613</v>
      </c>
      <c r="H40" s="8">
        <v>100.06750414792739</v>
      </c>
      <c r="I40" s="8">
        <v>102.36329489397839</v>
      </c>
      <c r="J40" s="8">
        <v>103.09856097904444</v>
      </c>
      <c r="K40" s="8">
        <v>103.26968030351698</v>
      </c>
      <c r="L40" s="8">
        <v>103.90502664879972</v>
      </c>
      <c r="M40" s="8">
        <v>113.58923281058266</v>
      </c>
      <c r="N40" s="8">
        <v>114.21216661895868</v>
      </c>
      <c r="O40" s="8">
        <v>114.1581277136203</v>
      </c>
      <c r="P40" s="8">
        <v>113.15988517558904</v>
      </c>
      <c r="Q40" s="8">
        <v>119.7044720215725</v>
      </c>
      <c r="R40" s="8">
        <v>121.33623944396672</v>
      </c>
      <c r="S40" s="8">
        <v>122.9745956208597</v>
      </c>
      <c r="T40" s="8">
        <v>123.3551873756406</v>
      </c>
      <c r="U40" s="8">
        <v>124.31420951020364</v>
      </c>
      <c r="V40" s="8">
        <v>125.08359904948199</v>
      </c>
      <c r="W40" s="8">
        <v>124.21560134630603</v>
      </c>
      <c r="X40" s="8">
        <v>124.62567321082854</v>
      </c>
      <c r="Y40" s="8">
        <v>131.32444160249327</v>
      </c>
      <c r="Z40" s="8">
        <v>132.54108398329279</v>
      </c>
      <c r="AA40" s="8">
        <v>132.90605325473589</v>
      </c>
      <c r="AB40" s="8">
        <v>131.24752948839651</v>
      </c>
      <c r="AC40" s="8">
        <v>139.80540413622086</v>
      </c>
      <c r="AD40" s="8">
        <v>141.24434205109489</v>
      </c>
      <c r="AE40" s="8">
        <v>140.3718716058444</v>
      </c>
      <c r="AF40" s="8">
        <v>140.67549171966678</v>
      </c>
      <c r="AG40" s="8">
        <v>139.37873216732393</v>
      </c>
      <c r="AH40" s="8">
        <v>138.46951454511424</v>
      </c>
      <c r="AI40" s="8">
        <v>148.05454715589568</v>
      </c>
      <c r="AJ40" s="8">
        <v>150.03918294622153</v>
      </c>
      <c r="AK40" s="8">
        <v>153.01292958561109</v>
      </c>
      <c r="AL40" s="8">
        <v>152.31886381659166</v>
      </c>
      <c r="AM40" s="8">
        <v>148.62305725915508</v>
      </c>
      <c r="AN40" s="8">
        <v>151.01725670024456</v>
      </c>
      <c r="AO40" s="8">
        <v>155.03176061228393</v>
      </c>
      <c r="AP40" s="8">
        <v>156.71803857738146</v>
      </c>
      <c r="AQ40" s="8">
        <v>155.72377865830472</v>
      </c>
      <c r="AR40" s="8">
        <v>159.3813311000477</v>
      </c>
      <c r="AS40" s="8">
        <v>160.36159142035052</v>
      </c>
      <c r="AT40" s="8">
        <v>157.16450906739425</v>
      </c>
      <c r="AU40" s="8">
        <v>153.43709083191428</v>
      </c>
      <c r="AV40" s="8">
        <v>154.2993436150112</v>
      </c>
      <c r="AW40" s="8">
        <v>153.58600153074806</v>
      </c>
      <c r="AX40" s="8">
        <v>156.26321944471078</v>
      </c>
      <c r="AY40" s="8">
        <v>160.06242339996757</v>
      </c>
      <c r="AZ40" s="8">
        <v>164.54393520310475</v>
      </c>
      <c r="BA40" s="8">
        <v>166.33572837015768</v>
      </c>
      <c r="BB40" s="8">
        <v>162.40053932270831</v>
      </c>
      <c r="BC40" s="8">
        <v>158.05774582138105</v>
      </c>
      <c r="BD40" s="8">
        <v>153.10526868236457</v>
      </c>
      <c r="BE40" s="8">
        <v>142.89194987435079</v>
      </c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</row>
    <row r="41" spans="1:98" x14ac:dyDescent="0.2">
      <c r="A41" s="7" t="str">
        <f t="shared" si="0"/>
        <v>mwg_mw_QU_14</v>
      </c>
      <c r="B41" s="5" t="s">
        <v>3824</v>
      </c>
      <c r="C41" s="5" t="s">
        <v>536</v>
      </c>
      <c r="D41" s="5">
        <v>14</v>
      </c>
      <c r="E41" s="8">
        <v>100</v>
      </c>
      <c r="F41" s="8">
        <v>100.35878621036515</v>
      </c>
      <c r="G41" s="8">
        <v>100.25591543778837</v>
      </c>
      <c r="H41" s="8">
        <v>99.755460032927928</v>
      </c>
      <c r="I41" s="8">
        <v>101.94756430244405</v>
      </c>
      <c r="J41" s="8">
        <v>103.04138782269095</v>
      </c>
      <c r="K41" s="8">
        <v>103.43236230128485</v>
      </c>
      <c r="L41" s="8">
        <v>104.62707972928271</v>
      </c>
      <c r="M41" s="8">
        <v>114.95770318871132</v>
      </c>
      <c r="N41" s="8">
        <v>115.08622277181892</v>
      </c>
      <c r="O41" s="8">
        <v>114.91695640974307</v>
      </c>
      <c r="P41" s="8">
        <v>114.45195926490624</v>
      </c>
      <c r="Q41" s="8">
        <v>120.265451387857</v>
      </c>
      <c r="R41" s="8">
        <v>120.65958827867685</v>
      </c>
      <c r="S41" s="8">
        <v>121.78890882651754</v>
      </c>
      <c r="T41" s="8">
        <v>122.79741329286384</v>
      </c>
      <c r="U41" s="8">
        <v>124.1979251271687</v>
      </c>
      <c r="V41" s="8">
        <v>125.63410400134016</v>
      </c>
      <c r="W41" s="8">
        <v>124.95400772542654</v>
      </c>
      <c r="X41" s="8">
        <v>126.02252570576815</v>
      </c>
      <c r="Y41" s="8">
        <v>131.77794235624049</v>
      </c>
      <c r="Z41" s="8">
        <v>132.49213636167451</v>
      </c>
      <c r="AA41" s="8">
        <v>131.5031321543662</v>
      </c>
      <c r="AB41" s="8">
        <v>130.02457418857344</v>
      </c>
      <c r="AC41" s="8">
        <v>136.28250859562834</v>
      </c>
      <c r="AD41" s="8">
        <v>137.48131656360866</v>
      </c>
      <c r="AE41" s="8">
        <v>137.08926339913617</v>
      </c>
      <c r="AF41" s="8">
        <v>136.80416590221287</v>
      </c>
      <c r="AG41" s="8">
        <v>135.94714457842514</v>
      </c>
      <c r="AH41" s="8">
        <v>134.15610627283763</v>
      </c>
      <c r="AI41" s="8">
        <v>142.3069186271151</v>
      </c>
      <c r="AJ41" s="8">
        <v>144.14285160827089</v>
      </c>
      <c r="AK41" s="8">
        <v>147.44868188409731</v>
      </c>
      <c r="AL41" s="8">
        <v>148.09585789950839</v>
      </c>
      <c r="AM41" s="8">
        <v>142.77260725821006</v>
      </c>
      <c r="AN41" s="8">
        <v>145.22093283221449</v>
      </c>
      <c r="AO41" s="8">
        <v>145.15077746663891</v>
      </c>
      <c r="AP41" s="8">
        <v>144.53486292921579</v>
      </c>
      <c r="AQ41" s="8">
        <v>142.8305594884151</v>
      </c>
      <c r="AR41" s="8">
        <v>143.88805553058793</v>
      </c>
      <c r="AS41" s="8">
        <v>144.87910331745226</v>
      </c>
      <c r="AT41" s="8">
        <v>144.69403329247558</v>
      </c>
      <c r="AU41" s="8">
        <v>143.9818725953927</v>
      </c>
      <c r="AV41" s="8">
        <v>143.95251789493432</v>
      </c>
      <c r="AW41" s="8">
        <v>141.91576242674313</v>
      </c>
      <c r="AX41" s="8">
        <v>141.72384919031575</v>
      </c>
      <c r="AY41" s="8">
        <v>143.95279865085413</v>
      </c>
      <c r="AZ41" s="8">
        <v>148.67874756953023</v>
      </c>
      <c r="BA41" s="8">
        <v>150.16184038346336</v>
      </c>
      <c r="BB41" s="8">
        <v>146.20070212773987</v>
      </c>
      <c r="BC41" s="8">
        <v>143.35919525312829</v>
      </c>
      <c r="BD41" s="8">
        <v>139.07023916499364</v>
      </c>
      <c r="BE41" s="8">
        <v>131.43690229561537</v>
      </c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</row>
    <row r="42" spans="1:98" x14ac:dyDescent="0.2">
      <c r="A42" s="7" t="str">
        <f t="shared" si="0"/>
        <v>mwg_mw_QU_15</v>
      </c>
      <c r="B42" s="5" t="s">
        <v>3824</v>
      </c>
      <c r="C42" s="5" t="s">
        <v>536</v>
      </c>
      <c r="D42" s="5">
        <v>15</v>
      </c>
      <c r="E42" s="8">
        <v>100</v>
      </c>
      <c r="F42" s="8">
        <v>100.43965981663803</v>
      </c>
      <c r="G42" s="8">
        <v>99.560315010855362</v>
      </c>
      <c r="H42" s="8">
        <v>98.95395088324625</v>
      </c>
      <c r="I42" s="8">
        <v>100.58850860557391</v>
      </c>
      <c r="J42" s="8">
        <v>101.14296242126836</v>
      </c>
      <c r="K42" s="8">
        <v>99.720999439721808</v>
      </c>
      <c r="L42" s="8">
        <v>101.34639803707506</v>
      </c>
      <c r="M42" s="8">
        <v>114.3522918924575</v>
      </c>
      <c r="N42" s="8">
        <v>113.93827347296639</v>
      </c>
      <c r="O42" s="8">
        <v>114.72487703069501</v>
      </c>
      <c r="P42" s="8">
        <v>115.59993300768579</v>
      </c>
      <c r="Q42" s="8">
        <v>120.909568908331</v>
      </c>
      <c r="R42" s="8">
        <v>121.21214415591636</v>
      </c>
      <c r="S42" s="8">
        <v>122.3010668272529</v>
      </c>
      <c r="T42" s="8">
        <v>123.6152561680625</v>
      </c>
      <c r="U42" s="8">
        <v>123.98993857264217</v>
      </c>
      <c r="V42" s="8">
        <v>125.65106715787407</v>
      </c>
      <c r="W42" s="8">
        <v>124.59332202586187</v>
      </c>
      <c r="X42" s="8">
        <v>124.58345908568647</v>
      </c>
      <c r="Y42" s="8">
        <v>127.70636015340165</v>
      </c>
      <c r="Z42" s="8">
        <v>129.35669007946336</v>
      </c>
      <c r="AA42" s="8">
        <v>128.65512493054666</v>
      </c>
      <c r="AB42" s="8">
        <v>128.56426408508159</v>
      </c>
      <c r="AC42" s="8">
        <v>135.24277025244618</v>
      </c>
      <c r="AD42" s="8">
        <v>135.53460412940856</v>
      </c>
      <c r="AE42" s="8">
        <v>134.28046048256411</v>
      </c>
      <c r="AF42" s="8">
        <v>133.771497443226</v>
      </c>
      <c r="AG42" s="8">
        <v>133.60341369885833</v>
      </c>
      <c r="AH42" s="8">
        <v>132.19896055578843</v>
      </c>
      <c r="AI42" s="8">
        <v>138.73700222014222</v>
      </c>
      <c r="AJ42" s="8">
        <v>139.44922032697963</v>
      </c>
      <c r="AK42" s="8">
        <v>143.52672867628598</v>
      </c>
      <c r="AL42" s="8">
        <v>143.22410689613827</v>
      </c>
      <c r="AM42" s="8">
        <v>138.37416411891417</v>
      </c>
      <c r="AN42" s="8">
        <v>139.95277655342841</v>
      </c>
      <c r="AO42" s="8">
        <v>141.61715819777828</v>
      </c>
      <c r="AP42" s="8">
        <v>140.18510203087192</v>
      </c>
      <c r="AQ42" s="8">
        <v>140.77729059569532</v>
      </c>
      <c r="AR42" s="8">
        <v>139.64623490000864</v>
      </c>
      <c r="AS42" s="8">
        <v>140.81935996022165</v>
      </c>
      <c r="AT42" s="8">
        <v>139.47429723895218</v>
      </c>
      <c r="AU42" s="8">
        <v>138.98932514798835</v>
      </c>
      <c r="AV42" s="8">
        <v>138.19520080754629</v>
      </c>
      <c r="AW42" s="8">
        <v>137.74891135864104</v>
      </c>
      <c r="AX42" s="8">
        <v>139.58738210801303</v>
      </c>
      <c r="AY42" s="8">
        <v>140.48623886006862</v>
      </c>
      <c r="AZ42" s="8">
        <v>144.14836034166149</v>
      </c>
      <c r="BA42" s="8">
        <v>145.48793452301865</v>
      </c>
      <c r="BB42" s="8">
        <v>139.51685247106971</v>
      </c>
      <c r="BC42" s="8">
        <v>135.94321982632582</v>
      </c>
      <c r="BD42" s="8">
        <v>132.62975666037201</v>
      </c>
      <c r="BE42" s="8">
        <v>123.51282838762944</v>
      </c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</row>
    <row r="43" spans="1:98" x14ac:dyDescent="0.2">
      <c r="A43" s="7" t="str">
        <f t="shared" si="0"/>
        <v>mwg_mw_QU_16</v>
      </c>
      <c r="B43" s="5" t="s">
        <v>3824</v>
      </c>
      <c r="C43" s="5" t="s">
        <v>536</v>
      </c>
      <c r="D43" s="5">
        <v>16</v>
      </c>
      <c r="E43" s="8">
        <v>100</v>
      </c>
      <c r="F43" s="8">
        <v>100.43965981663803</v>
      </c>
      <c r="G43" s="8">
        <v>99.560315010855362</v>
      </c>
      <c r="H43" s="8">
        <v>98.95395088324625</v>
      </c>
      <c r="I43" s="8">
        <v>100.58850860557391</v>
      </c>
      <c r="J43" s="8">
        <v>101.14296242126836</v>
      </c>
      <c r="K43" s="8">
        <v>99.720999439721808</v>
      </c>
      <c r="L43" s="8">
        <v>101.34639803707506</v>
      </c>
      <c r="M43" s="8">
        <v>114.3522918924575</v>
      </c>
      <c r="N43" s="8">
        <v>113.93827347296639</v>
      </c>
      <c r="O43" s="8">
        <v>114.72487703069501</v>
      </c>
      <c r="P43" s="8">
        <v>115.59993300768579</v>
      </c>
      <c r="Q43" s="8">
        <v>120.909568908331</v>
      </c>
      <c r="R43" s="8">
        <v>121.21214415591636</v>
      </c>
      <c r="S43" s="8">
        <v>122.3010668272529</v>
      </c>
      <c r="T43" s="8">
        <v>123.6152561680625</v>
      </c>
      <c r="U43" s="8">
        <v>123.98993857264217</v>
      </c>
      <c r="V43" s="8">
        <v>125.65106715787407</v>
      </c>
      <c r="W43" s="8">
        <v>124.59332202586187</v>
      </c>
      <c r="X43" s="8">
        <v>124.58345908568647</v>
      </c>
      <c r="Y43" s="8">
        <v>127.70636015340165</v>
      </c>
      <c r="Z43" s="8">
        <v>129.35669007946336</v>
      </c>
      <c r="AA43" s="8">
        <v>128.65512493054666</v>
      </c>
      <c r="AB43" s="8">
        <v>128.56426408508159</v>
      </c>
      <c r="AC43" s="8">
        <v>135.24277025244618</v>
      </c>
      <c r="AD43" s="8">
        <v>135.53460412940856</v>
      </c>
      <c r="AE43" s="8">
        <v>134.28046048256411</v>
      </c>
      <c r="AF43" s="8">
        <v>133.771497443226</v>
      </c>
      <c r="AG43" s="8">
        <v>133.60341369885833</v>
      </c>
      <c r="AH43" s="8">
        <v>132.19896055578843</v>
      </c>
      <c r="AI43" s="8">
        <v>138.73700222014222</v>
      </c>
      <c r="AJ43" s="8">
        <v>139.44922032697963</v>
      </c>
      <c r="AK43" s="8">
        <v>143.52672867628598</v>
      </c>
      <c r="AL43" s="8">
        <v>143.22410689613827</v>
      </c>
      <c r="AM43" s="8">
        <v>138.37416411891417</v>
      </c>
      <c r="AN43" s="8">
        <v>139.95277655342841</v>
      </c>
      <c r="AO43" s="8">
        <v>141.61715819777828</v>
      </c>
      <c r="AP43" s="8">
        <v>140.18510203087192</v>
      </c>
      <c r="AQ43" s="8">
        <v>140.77729059569532</v>
      </c>
      <c r="AR43" s="8">
        <v>139.64623490000864</v>
      </c>
      <c r="AS43" s="8">
        <v>140.81935996022165</v>
      </c>
      <c r="AT43" s="8">
        <v>139.47429723895218</v>
      </c>
      <c r="AU43" s="8">
        <v>138.98932514798875</v>
      </c>
      <c r="AV43" s="8">
        <v>138.19520080754629</v>
      </c>
      <c r="AW43" s="8">
        <v>137.74891135864104</v>
      </c>
      <c r="AX43" s="8">
        <v>139.58738210801303</v>
      </c>
      <c r="AY43" s="8">
        <v>140.48623886006862</v>
      </c>
      <c r="AZ43" s="8">
        <v>144.14836034166149</v>
      </c>
      <c r="BA43" s="8">
        <v>145.48793452301865</v>
      </c>
      <c r="BB43" s="8">
        <v>139.51685247106971</v>
      </c>
      <c r="BC43" s="8">
        <v>135.94321982632582</v>
      </c>
      <c r="BD43" s="8">
        <v>132.62975666037201</v>
      </c>
      <c r="BE43" s="8">
        <v>123.51282838762944</v>
      </c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</row>
    <row r="44" spans="1:98" x14ac:dyDescent="0.2">
      <c r="A44" s="7" t="str">
        <f t="shared" si="0"/>
        <v>mwg_mw_QU_17</v>
      </c>
      <c r="B44" s="5" t="s">
        <v>3824</v>
      </c>
      <c r="C44" s="5" t="s">
        <v>536</v>
      </c>
      <c r="D44" s="5">
        <v>17</v>
      </c>
      <c r="E44" s="8">
        <v>100</v>
      </c>
      <c r="F44" s="8">
        <v>100.16117877358684</v>
      </c>
      <c r="G44" s="8">
        <v>100.35920132447589</v>
      </c>
      <c r="H44" s="8">
        <v>99.962735068242949</v>
      </c>
      <c r="I44" s="8">
        <v>101.95997109393855</v>
      </c>
      <c r="J44" s="8">
        <v>102.54082062628585</v>
      </c>
      <c r="K44" s="8">
        <v>102.68672220219932</v>
      </c>
      <c r="L44" s="8">
        <v>103.56537424290286</v>
      </c>
      <c r="M44" s="8">
        <v>115.28227579300703</v>
      </c>
      <c r="N44" s="8">
        <v>116.65579280701246</v>
      </c>
      <c r="O44" s="8">
        <v>116.75982042004635</v>
      </c>
      <c r="P44" s="8">
        <v>115.37718407589823</v>
      </c>
      <c r="Q44" s="8">
        <v>121.35740285779526</v>
      </c>
      <c r="R44" s="8">
        <v>122.37007466300047</v>
      </c>
      <c r="S44" s="8">
        <v>123.70976015331085</v>
      </c>
      <c r="T44" s="8">
        <v>123.05635571927358</v>
      </c>
      <c r="U44" s="8">
        <v>124.83996985144761</v>
      </c>
      <c r="V44" s="8">
        <v>126.04201037590921</v>
      </c>
      <c r="W44" s="8">
        <v>125.41923816867295</v>
      </c>
      <c r="X44" s="8">
        <v>126.35288753758131</v>
      </c>
      <c r="Y44" s="8">
        <v>132.60369834564443</v>
      </c>
      <c r="Z44" s="8">
        <v>133.23487265215817</v>
      </c>
      <c r="AA44" s="8">
        <v>132.35738963162933</v>
      </c>
      <c r="AB44" s="8">
        <v>130.95398696532951</v>
      </c>
      <c r="AC44" s="8">
        <v>138.95392293373274</v>
      </c>
      <c r="AD44" s="8">
        <v>140.2852129930877</v>
      </c>
      <c r="AE44" s="8">
        <v>139.61861314556612</v>
      </c>
      <c r="AF44" s="8">
        <v>139.63876339919543</v>
      </c>
      <c r="AG44" s="8">
        <v>138.4844271853087</v>
      </c>
      <c r="AH44" s="8">
        <v>137.20492805994397</v>
      </c>
      <c r="AI44" s="8">
        <v>147.18151846809519</v>
      </c>
      <c r="AJ44" s="8">
        <v>149.5984750692914</v>
      </c>
      <c r="AK44" s="8">
        <v>154.98612570208164</v>
      </c>
      <c r="AL44" s="8">
        <v>154.98378731324468</v>
      </c>
      <c r="AM44" s="8">
        <v>151.13745593171475</v>
      </c>
      <c r="AN44" s="8">
        <v>154.11355686892659</v>
      </c>
      <c r="AO44" s="8">
        <v>157.31820347623005</v>
      </c>
      <c r="AP44" s="8">
        <v>158.84321410637293</v>
      </c>
      <c r="AQ44" s="8">
        <v>159.61205682510322</v>
      </c>
      <c r="AR44" s="8">
        <v>161.93934831462172</v>
      </c>
      <c r="AS44" s="8">
        <v>163.34520789478705</v>
      </c>
      <c r="AT44" s="8">
        <v>161.01430848081623</v>
      </c>
      <c r="AU44" s="8">
        <v>158.40651614673848</v>
      </c>
      <c r="AV44" s="8">
        <v>159.34658973286423</v>
      </c>
      <c r="AW44" s="8">
        <v>159.00868200820742</v>
      </c>
      <c r="AX44" s="8">
        <v>160.63711022288814</v>
      </c>
      <c r="AY44" s="8">
        <v>163.90135316500192</v>
      </c>
      <c r="AZ44" s="8">
        <v>170.26004990612981</v>
      </c>
      <c r="BA44" s="8">
        <v>172.51040982661939</v>
      </c>
      <c r="BB44" s="8">
        <v>168.35009018248306</v>
      </c>
      <c r="BC44" s="8">
        <v>165.29311279518311</v>
      </c>
      <c r="BD44" s="8">
        <v>160.59324042147912</v>
      </c>
      <c r="BE44" s="8">
        <v>149.72284536018765</v>
      </c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</row>
    <row r="45" spans="1:98" x14ac:dyDescent="0.2">
      <c r="A45" s="7" t="str">
        <f t="shared" si="0"/>
        <v>mwg_mw_QU_18</v>
      </c>
      <c r="B45" s="5" t="s">
        <v>3824</v>
      </c>
      <c r="C45" s="5" t="s">
        <v>536</v>
      </c>
      <c r="D45" s="5">
        <v>18</v>
      </c>
      <c r="E45" s="8">
        <v>100</v>
      </c>
      <c r="F45" s="8">
        <v>100.16401432182556</v>
      </c>
      <c r="G45" s="8">
        <v>100.92737166904901</v>
      </c>
      <c r="H45" s="8">
        <v>100.65615435898405</v>
      </c>
      <c r="I45" s="8">
        <v>102.78794165587304</v>
      </c>
      <c r="J45" s="8">
        <v>103.77421795319452</v>
      </c>
      <c r="K45" s="8">
        <v>104.26742115284438</v>
      </c>
      <c r="L45" s="8">
        <v>105.16361214885501</v>
      </c>
      <c r="M45" s="8">
        <v>115.44025984201647</v>
      </c>
      <c r="N45" s="8">
        <v>116.31367007027018</v>
      </c>
      <c r="O45" s="8">
        <v>116.21546670011693</v>
      </c>
      <c r="P45" s="8">
        <v>114.90927758197952</v>
      </c>
      <c r="Q45" s="8">
        <v>121.52327507124625</v>
      </c>
      <c r="R45" s="8">
        <v>122.9460564181306</v>
      </c>
      <c r="S45" s="8">
        <v>125.30620014595786</v>
      </c>
      <c r="T45" s="8">
        <v>125.12807378627406</v>
      </c>
      <c r="U45" s="8">
        <v>124.05597755213323</v>
      </c>
      <c r="V45" s="8">
        <v>125.49486971483523</v>
      </c>
      <c r="W45" s="8">
        <v>124.82483405019539</v>
      </c>
      <c r="X45" s="8">
        <v>125.12122846827607</v>
      </c>
      <c r="Y45" s="8">
        <v>132.51048574968354</v>
      </c>
      <c r="Z45" s="8">
        <v>132.29378110550232</v>
      </c>
      <c r="AA45" s="8">
        <v>129.38227065032905</v>
      </c>
      <c r="AB45" s="8">
        <v>128.91062652158183</v>
      </c>
      <c r="AC45" s="8">
        <v>137.76486470183281</v>
      </c>
      <c r="AD45" s="8">
        <v>139.07715791044745</v>
      </c>
      <c r="AE45" s="8">
        <v>137.12480357331859</v>
      </c>
      <c r="AF45" s="8">
        <v>137.45233289522781</v>
      </c>
      <c r="AG45" s="8">
        <v>135.73554712352532</v>
      </c>
      <c r="AH45" s="8">
        <v>134.3007928054156</v>
      </c>
      <c r="AI45" s="8">
        <v>145.82550888450893</v>
      </c>
      <c r="AJ45" s="8">
        <v>147.32246550650271</v>
      </c>
      <c r="AK45" s="8">
        <v>150.95683867011627</v>
      </c>
      <c r="AL45" s="8">
        <v>150.44088469869027</v>
      </c>
      <c r="AM45" s="8">
        <v>147.52534958972396</v>
      </c>
      <c r="AN45" s="8">
        <v>151.26561411756921</v>
      </c>
      <c r="AO45" s="8">
        <v>153.60651186632657</v>
      </c>
      <c r="AP45" s="8">
        <v>156.38550133656116</v>
      </c>
      <c r="AQ45" s="8">
        <v>156.85034094686614</v>
      </c>
      <c r="AR45" s="8">
        <v>159.87090118955388</v>
      </c>
      <c r="AS45" s="8">
        <v>160.14178792251943</v>
      </c>
      <c r="AT45" s="8">
        <v>160.93708741275239</v>
      </c>
      <c r="AU45" s="8">
        <v>159.60209669219347</v>
      </c>
      <c r="AV45" s="8">
        <v>160.59435954218426</v>
      </c>
      <c r="AW45" s="8">
        <v>161.40406025600203</v>
      </c>
      <c r="AX45" s="8">
        <v>164.78867380388519</v>
      </c>
      <c r="AY45" s="8">
        <v>171.4000616334751</v>
      </c>
      <c r="AZ45" s="8">
        <v>178.83538626144647</v>
      </c>
      <c r="BA45" s="8">
        <v>182.59049505651242</v>
      </c>
      <c r="BB45" s="8">
        <v>181.80147655307192</v>
      </c>
      <c r="BC45" s="8">
        <v>178.22149551081455</v>
      </c>
      <c r="BD45" s="8">
        <v>173.92846342890201</v>
      </c>
      <c r="BE45" s="8">
        <v>164.09922257447204</v>
      </c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</row>
    <row r="46" spans="1:98" x14ac:dyDescent="0.2">
      <c r="A46" s="7" t="str">
        <f t="shared" si="0"/>
        <v>mwg_mw_QU_19</v>
      </c>
      <c r="B46" s="5" t="s">
        <v>3824</v>
      </c>
      <c r="C46" s="5" t="s">
        <v>536</v>
      </c>
      <c r="D46" s="5">
        <v>19</v>
      </c>
      <c r="E46" s="8">
        <v>100</v>
      </c>
      <c r="F46" s="8">
        <v>100.1053751778251</v>
      </c>
      <c r="G46" s="8">
        <v>100.45795816460145</v>
      </c>
      <c r="H46" s="8">
        <v>99.96935358460172</v>
      </c>
      <c r="I46" s="8">
        <v>102.1313781496097</v>
      </c>
      <c r="J46" s="8">
        <v>103.11708967772452</v>
      </c>
      <c r="K46" s="8">
        <v>103.24785329939465</v>
      </c>
      <c r="L46" s="8">
        <v>104.06537168341194</v>
      </c>
      <c r="M46" s="8">
        <v>116.0043627819288</v>
      </c>
      <c r="N46" s="8">
        <v>117.14683733179361</v>
      </c>
      <c r="O46" s="8">
        <v>117.45963011865486</v>
      </c>
      <c r="P46" s="8">
        <v>116.23657522824924</v>
      </c>
      <c r="Q46" s="8">
        <v>122.36912328202524</v>
      </c>
      <c r="R46" s="8">
        <v>123.14748643131375</v>
      </c>
      <c r="S46" s="8">
        <v>124.50504622435162</v>
      </c>
      <c r="T46" s="8">
        <v>125.17355726475279</v>
      </c>
      <c r="U46" s="8">
        <v>126.92121329099919</v>
      </c>
      <c r="V46" s="8">
        <v>127.8276936166086</v>
      </c>
      <c r="W46" s="8">
        <v>127.31514890915467</v>
      </c>
      <c r="X46" s="8">
        <v>127.96065943302779</v>
      </c>
      <c r="Y46" s="8">
        <v>133.89247452723902</v>
      </c>
      <c r="Z46" s="8">
        <v>134.42882188185678</v>
      </c>
      <c r="AA46" s="8">
        <v>133.72923725172498</v>
      </c>
      <c r="AB46" s="8">
        <v>132.12206507792439</v>
      </c>
      <c r="AC46" s="8">
        <v>139.91069123909404</v>
      </c>
      <c r="AD46" s="8">
        <v>140.9836841826702</v>
      </c>
      <c r="AE46" s="8">
        <v>139.76004794320477</v>
      </c>
      <c r="AF46" s="8">
        <v>140.36518761962517</v>
      </c>
      <c r="AG46" s="8">
        <v>139.08646387608471</v>
      </c>
      <c r="AH46" s="8">
        <v>137.78977077346593</v>
      </c>
      <c r="AI46" s="8">
        <v>146.8894162911775</v>
      </c>
      <c r="AJ46" s="8">
        <v>149.11855768943335</v>
      </c>
      <c r="AK46" s="8">
        <v>151.37523014297489</v>
      </c>
      <c r="AL46" s="8">
        <v>150.76941327684048</v>
      </c>
      <c r="AM46" s="8">
        <v>146.49558682545768</v>
      </c>
      <c r="AN46" s="8">
        <v>148.82471716339742</v>
      </c>
      <c r="AO46" s="8">
        <v>150.43219810758541</v>
      </c>
      <c r="AP46" s="8">
        <v>151.1156743977628</v>
      </c>
      <c r="AQ46" s="8">
        <v>152.09067684313214</v>
      </c>
      <c r="AR46" s="8">
        <v>153.5489895428008</v>
      </c>
      <c r="AS46" s="8">
        <v>154.41066227674355</v>
      </c>
      <c r="AT46" s="8">
        <v>152.63676766927418</v>
      </c>
      <c r="AU46" s="8">
        <v>149.58315715444425</v>
      </c>
      <c r="AV46" s="8">
        <v>149.44041704622364</v>
      </c>
      <c r="AW46" s="8">
        <v>148.95784664365948</v>
      </c>
      <c r="AX46" s="8">
        <v>149.80058924544292</v>
      </c>
      <c r="AY46" s="8">
        <v>152.51629763868772</v>
      </c>
      <c r="AZ46" s="8">
        <v>156.90956663521928</v>
      </c>
      <c r="BA46" s="8">
        <v>158.56047508194717</v>
      </c>
      <c r="BB46" s="8">
        <v>155.75510512748988</v>
      </c>
      <c r="BC46" s="8">
        <v>154.00598267603152</v>
      </c>
      <c r="BD46" s="8">
        <v>150.11361817681944</v>
      </c>
      <c r="BE46" s="8">
        <v>139.16839956610977</v>
      </c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</row>
    <row r="47" spans="1:98" x14ac:dyDescent="0.2">
      <c r="A47" s="7" t="str">
        <f t="shared" si="0"/>
        <v>mwg_mw_QU_20</v>
      </c>
      <c r="B47" s="5" t="s">
        <v>3824</v>
      </c>
      <c r="C47" s="5" t="s">
        <v>536</v>
      </c>
      <c r="D47" s="5">
        <v>20</v>
      </c>
      <c r="E47" s="8">
        <v>100</v>
      </c>
      <c r="F47" s="8">
        <v>100.22423619313126</v>
      </c>
      <c r="G47" s="8">
        <v>100.55191294142386</v>
      </c>
      <c r="H47" s="8">
        <v>99.95692597502655</v>
      </c>
      <c r="I47" s="8">
        <v>101.55531210219691</v>
      </c>
      <c r="J47" s="8">
        <v>102.15825630033872</v>
      </c>
      <c r="K47" s="8">
        <v>102.03224720509043</v>
      </c>
      <c r="L47" s="8">
        <v>103.16787537067498</v>
      </c>
      <c r="M47" s="8">
        <v>115.66115277203988</v>
      </c>
      <c r="N47" s="8">
        <v>116.22859647126521</v>
      </c>
      <c r="O47" s="8">
        <v>116.17268863941885</v>
      </c>
      <c r="P47" s="8">
        <v>116.02880695060209</v>
      </c>
      <c r="Q47" s="8">
        <v>121.60917383133099</v>
      </c>
      <c r="R47" s="8">
        <v>121.77095068786218</v>
      </c>
      <c r="S47" s="8">
        <v>123.49611404945284</v>
      </c>
      <c r="T47" s="8">
        <v>123.25557784868415</v>
      </c>
      <c r="U47" s="8">
        <v>125.54566263429814</v>
      </c>
      <c r="V47" s="8">
        <v>127.07897117488498</v>
      </c>
      <c r="W47" s="8">
        <v>126.83369671517335</v>
      </c>
      <c r="X47" s="8">
        <v>127.17675142168588</v>
      </c>
      <c r="Y47" s="8">
        <v>133.86775972258104</v>
      </c>
      <c r="Z47" s="8">
        <v>134.57232780318017</v>
      </c>
      <c r="AA47" s="8">
        <v>133.90584421073021</v>
      </c>
      <c r="AB47" s="8">
        <v>132.52054876146184</v>
      </c>
      <c r="AC47" s="8">
        <v>138.95697461007762</v>
      </c>
      <c r="AD47" s="8">
        <v>140.28685606219193</v>
      </c>
      <c r="AE47" s="8">
        <v>140.26056333365312</v>
      </c>
      <c r="AF47" s="8">
        <v>140.14270981668568</v>
      </c>
      <c r="AG47" s="8">
        <v>139.04445438529612</v>
      </c>
      <c r="AH47" s="8">
        <v>137.32351843609248</v>
      </c>
      <c r="AI47" s="8">
        <v>147.28121850402258</v>
      </c>
      <c r="AJ47" s="8">
        <v>150.14689504875349</v>
      </c>
      <c r="AK47" s="8">
        <v>153.32348199024491</v>
      </c>
      <c r="AL47" s="8">
        <v>151.82582114327721</v>
      </c>
      <c r="AM47" s="8">
        <v>146.52299740198924</v>
      </c>
      <c r="AN47" s="8">
        <v>149.03005674243138</v>
      </c>
      <c r="AO47" s="8">
        <v>150.37183908976496</v>
      </c>
      <c r="AP47" s="8">
        <v>150.41082407298998</v>
      </c>
      <c r="AQ47" s="8">
        <v>149.64358031845296</v>
      </c>
      <c r="AR47" s="8">
        <v>150.50129742160817</v>
      </c>
      <c r="AS47" s="8">
        <v>151.58843805790937</v>
      </c>
      <c r="AT47" s="8">
        <v>150.02764766340525</v>
      </c>
      <c r="AU47" s="8">
        <v>148.01544275932793</v>
      </c>
      <c r="AV47" s="8">
        <v>148.02713665492416</v>
      </c>
      <c r="AW47" s="8">
        <v>148.1645289891365</v>
      </c>
      <c r="AX47" s="8">
        <v>148.86829219907943</v>
      </c>
      <c r="AY47" s="8">
        <v>151.32617105099405</v>
      </c>
      <c r="AZ47" s="8">
        <v>155.76536999993382</v>
      </c>
      <c r="BA47" s="8">
        <v>157.36681663334059</v>
      </c>
      <c r="BB47" s="8">
        <v>154.30791755697641</v>
      </c>
      <c r="BC47" s="8">
        <v>151.5473410341144</v>
      </c>
      <c r="BD47" s="8">
        <v>148.10104542853205</v>
      </c>
      <c r="BE47" s="8">
        <v>137.38340928603182</v>
      </c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</row>
    <row r="48" spans="1:98" x14ac:dyDescent="0.2">
      <c r="A48" s="7" t="str">
        <f t="shared" si="0"/>
        <v>mwg_mw_QU_21</v>
      </c>
      <c r="B48" s="5" t="s">
        <v>3824</v>
      </c>
      <c r="C48" s="5" t="s">
        <v>536</v>
      </c>
      <c r="D48" s="5">
        <v>21</v>
      </c>
      <c r="E48" s="8">
        <v>100</v>
      </c>
      <c r="F48" s="8">
        <v>99.828169215665085</v>
      </c>
      <c r="G48" s="8">
        <v>99.788827216287075</v>
      </c>
      <c r="H48" s="8">
        <v>99.630895965367102</v>
      </c>
      <c r="I48" s="8">
        <v>101.67767818984561</v>
      </c>
      <c r="J48" s="8">
        <v>101.81449538557963</v>
      </c>
      <c r="K48" s="8">
        <v>100.86484993183025</v>
      </c>
      <c r="L48" s="8">
        <v>102.0745431057104</v>
      </c>
      <c r="M48" s="8">
        <v>113.16375217850063</v>
      </c>
      <c r="N48" s="8">
        <v>113.99255731318547</v>
      </c>
      <c r="O48" s="8">
        <v>111.64408152555734</v>
      </c>
      <c r="P48" s="8">
        <v>113.23777861863272</v>
      </c>
      <c r="Q48" s="8">
        <v>118.17807592802878</v>
      </c>
      <c r="R48" s="8">
        <v>118.66248443491054</v>
      </c>
      <c r="S48" s="8">
        <v>121.90272712897385</v>
      </c>
      <c r="T48" s="8">
        <v>122.69648996135885</v>
      </c>
      <c r="U48" s="8">
        <v>126.28938617443562</v>
      </c>
      <c r="V48" s="8">
        <v>127.63095848429313</v>
      </c>
      <c r="W48" s="8">
        <v>128.06814069884899</v>
      </c>
      <c r="X48" s="8">
        <v>129.66107813675765</v>
      </c>
      <c r="Y48" s="8">
        <v>134.37532476617261</v>
      </c>
      <c r="Z48" s="8">
        <v>136.07058409555773</v>
      </c>
      <c r="AA48" s="8">
        <v>132.67094878387783</v>
      </c>
      <c r="AB48" s="8">
        <v>129.6294089166357</v>
      </c>
      <c r="AC48" s="8">
        <v>136.94069676350668</v>
      </c>
      <c r="AD48" s="8">
        <v>136.62958405380067</v>
      </c>
      <c r="AE48" s="8">
        <v>135.15962278271033</v>
      </c>
      <c r="AF48" s="8">
        <v>135.1636911632408</v>
      </c>
      <c r="AG48" s="8">
        <v>134.16537983625901</v>
      </c>
      <c r="AH48" s="8">
        <v>134.18388741033152</v>
      </c>
      <c r="AI48" s="8">
        <v>144.83382285994878</v>
      </c>
      <c r="AJ48" s="8">
        <v>147.17162037924601</v>
      </c>
      <c r="AK48" s="8">
        <v>148.69224190737873</v>
      </c>
      <c r="AL48" s="8">
        <v>147.40269269901731</v>
      </c>
      <c r="AM48" s="8">
        <v>143.61202707795948</v>
      </c>
      <c r="AN48" s="8">
        <v>144.47677926095645</v>
      </c>
      <c r="AO48" s="8">
        <v>145.40341152373188</v>
      </c>
      <c r="AP48" s="8">
        <v>146.6541037590701</v>
      </c>
      <c r="AQ48" s="8">
        <v>146.00985189651698</v>
      </c>
      <c r="AR48" s="8">
        <v>147.16211912903796</v>
      </c>
      <c r="AS48" s="8">
        <v>149.28211187835885</v>
      </c>
      <c r="AT48" s="8">
        <v>145.64169739445751</v>
      </c>
      <c r="AU48" s="8">
        <v>141.29117667654563</v>
      </c>
      <c r="AV48" s="8">
        <v>141.11804942099158</v>
      </c>
      <c r="AW48" s="8">
        <v>141.93522489464212</v>
      </c>
      <c r="AX48" s="8">
        <v>143.22070863978357</v>
      </c>
      <c r="AY48" s="8">
        <v>143.96384510220446</v>
      </c>
      <c r="AZ48" s="8">
        <v>146.5249046814879</v>
      </c>
      <c r="BA48" s="8">
        <v>148.66456882526543</v>
      </c>
      <c r="BB48" s="8">
        <v>142.7881540241562</v>
      </c>
      <c r="BC48" s="8">
        <v>143.05328525921658</v>
      </c>
      <c r="BD48" s="8">
        <v>137.99534416044523</v>
      </c>
      <c r="BE48" s="8">
        <v>128.32247323155607</v>
      </c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</row>
    <row r="49" spans="1:98" x14ac:dyDescent="0.2">
      <c r="A49" s="7" t="str">
        <f t="shared" si="0"/>
        <v>mwg_mw_QU_22</v>
      </c>
      <c r="B49" s="5" t="s">
        <v>3824</v>
      </c>
      <c r="C49" s="5" t="s">
        <v>536</v>
      </c>
      <c r="D49" s="5">
        <v>22</v>
      </c>
      <c r="E49" s="8">
        <v>100</v>
      </c>
      <c r="F49" s="8">
        <v>99.488716934247321</v>
      </c>
      <c r="G49" s="8">
        <v>99.784984490423909</v>
      </c>
      <c r="H49" s="8">
        <v>99.068268838121853</v>
      </c>
      <c r="I49" s="8">
        <v>101.07495525555083</v>
      </c>
      <c r="J49" s="8">
        <v>101.31452988152729</v>
      </c>
      <c r="K49" s="8">
        <v>101.04923471550917</v>
      </c>
      <c r="L49" s="8">
        <v>102.26286593730636</v>
      </c>
      <c r="M49" s="8">
        <v>113.51650344511062</v>
      </c>
      <c r="N49" s="8">
        <v>114.65169148742073</v>
      </c>
      <c r="O49" s="8">
        <v>113.12553499907469</v>
      </c>
      <c r="P49" s="8">
        <v>113.8235010238502</v>
      </c>
      <c r="Q49" s="8">
        <v>118.36519524003295</v>
      </c>
      <c r="R49" s="8">
        <v>118.673397036936</v>
      </c>
      <c r="S49" s="8">
        <v>120.06193732260913</v>
      </c>
      <c r="T49" s="8">
        <v>119.59139038336657</v>
      </c>
      <c r="U49" s="8">
        <v>121.76895066686934</v>
      </c>
      <c r="V49" s="8">
        <v>123.44929089607209</v>
      </c>
      <c r="W49" s="8">
        <v>123.35560235106153</v>
      </c>
      <c r="X49" s="8">
        <v>124.09321463980962</v>
      </c>
      <c r="Y49" s="8">
        <v>130.12732988171012</v>
      </c>
      <c r="Z49" s="8">
        <v>131.32795044769256</v>
      </c>
      <c r="AA49" s="8">
        <v>131.59515775256571</v>
      </c>
      <c r="AB49" s="8">
        <v>130.38403794419486</v>
      </c>
      <c r="AC49" s="8">
        <v>138.56850486124304</v>
      </c>
      <c r="AD49" s="8">
        <v>140.07855205288979</v>
      </c>
      <c r="AE49" s="8">
        <v>139.36034529623615</v>
      </c>
      <c r="AF49" s="8">
        <v>139.39083418286978</v>
      </c>
      <c r="AG49" s="8">
        <v>138.43890469868001</v>
      </c>
      <c r="AH49" s="8">
        <v>137.19861911744084</v>
      </c>
      <c r="AI49" s="8">
        <v>146.85742215801847</v>
      </c>
      <c r="AJ49" s="8">
        <v>147.4882157355693</v>
      </c>
      <c r="AK49" s="8">
        <v>150.32442292814346</v>
      </c>
      <c r="AL49" s="8">
        <v>150.18548061040372</v>
      </c>
      <c r="AM49" s="8">
        <v>146.12795797840988</v>
      </c>
      <c r="AN49" s="8">
        <v>147.78781385422585</v>
      </c>
      <c r="AO49" s="8">
        <v>149.95496664601848</v>
      </c>
      <c r="AP49" s="8">
        <v>150.21414536188831</v>
      </c>
      <c r="AQ49" s="8">
        <v>149.93148024175213</v>
      </c>
      <c r="AR49" s="8">
        <v>151.65291339434401</v>
      </c>
      <c r="AS49" s="8">
        <v>152.23886530067017</v>
      </c>
      <c r="AT49" s="8">
        <v>150.83701280048888</v>
      </c>
      <c r="AU49" s="8">
        <v>148.13968838990027</v>
      </c>
      <c r="AV49" s="8">
        <v>148.5404512654157</v>
      </c>
      <c r="AW49" s="8">
        <v>148.15040822293065</v>
      </c>
      <c r="AX49" s="8">
        <v>149.89447078796357</v>
      </c>
      <c r="AY49" s="8">
        <v>150.90348011531128</v>
      </c>
      <c r="AZ49" s="8">
        <v>155.75428938258443</v>
      </c>
      <c r="BA49" s="8">
        <v>157.5871794280576</v>
      </c>
      <c r="BB49" s="8">
        <v>155.92442068676334</v>
      </c>
      <c r="BC49" s="8">
        <v>153.32553215103999</v>
      </c>
      <c r="BD49" s="8">
        <v>149.76470901988489</v>
      </c>
      <c r="BE49" s="8">
        <v>138.9416206444817</v>
      </c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</row>
    <row r="50" spans="1:98" x14ac:dyDescent="0.2">
      <c r="A50" s="7" t="str">
        <f t="shared" si="0"/>
        <v>mwg_mw_QU_23</v>
      </c>
      <c r="B50" s="5" t="s">
        <v>3824</v>
      </c>
      <c r="C50" s="5" t="s">
        <v>536</v>
      </c>
      <c r="D50" s="5">
        <v>23</v>
      </c>
      <c r="E50" s="8">
        <v>100</v>
      </c>
      <c r="F50" s="8">
        <v>99.921222554222865</v>
      </c>
      <c r="G50" s="8">
        <v>101.47304158012285</v>
      </c>
      <c r="H50" s="8">
        <v>100.93226667501925</v>
      </c>
      <c r="I50" s="8">
        <v>103.12862290020124</v>
      </c>
      <c r="J50" s="8">
        <v>103.57318000813682</v>
      </c>
      <c r="K50" s="8">
        <v>103.29509182512857</v>
      </c>
      <c r="L50" s="8">
        <v>105.06472618631311</v>
      </c>
      <c r="M50" s="8">
        <v>116.43661149058137</v>
      </c>
      <c r="N50" s="8">
        <v>116.4923107544422</v>
      </c>
      <c r="O50" s="8">
        <v>114.20089305157057</v>
      </c>
      <c r="P50" s="8">
        <v>113.68901632430504</v>
      </c>
      <c r="Q50" s="8">
        <v>116.94266483308935</v>
      </c>
      <c r="R50" s="8">
        <v>117.06178042254326</v>
      </c>
      <c r="S50" s="8">
        <v>119.61940341050679</v>
      </c>
      <c r="T50" s="8">
        <v>121.31521892356668</v>
      </c>
      <c r="U50" s="8">
        <v>123.3640034925516</v>
      </c>
      <c r="V50" s="8">
        <v>123.70963234555587</v>
      </c>
      <c r="W50" s="8">
        <v>122.24870617418337</v>
      </c>
      <c r="X50" s="8">
        <v>121.87362342467603</v>
      </c>
      <c r="Y50" s="8">
        <v>126.67308000205</v>
      </c>
      <c r="Z50" s="8">
        <v>129.56096975824411</v>
      </c>
      <c r="AA50" s="8">
        <v>131.03786858823193</v>
      </c>
      <c r="AB50" s="8">
        <v>131.05519839497228</v>
      </c>
      <c r="AC50" s="8">
        <v>138.78874707683121</v>
      </c>
      <c r="AD50" s="8">
        <v>139.19457503136795</v>
      </c>
      <c r="AE50" s="8">
        <v>139.44982386639023</v>
      </c>
      <c r="AF50" s="8">
        <v>140.05377229997421</v>
      </c>
      <c r="AG50" s="8">
        <v>140.35861535978975</v>
      </c>
      <c r="AH50" s="8">
        <v>140.66691057225447</v>
      </c>
      <c r="AI50" s="8">
        <v>151.06915244792228</v>
      </c>
      <c r="AJ50" s="8">
        <v>151.54844914979503</v>
      </c>
      <c r="AK50" s="8">
        <v>149.21318111495358</v>
      </c>
      <c r="AL50" s="8">
        <v>147.75867693994201</v>
      </c>
      <c r="AM50" s="8">
        <v>141.28942194769806</v>
      </c>
      <c r="AN50" s="8">
        <v>141.39020434831616</v>
      </c>
      <c r="AO50" s="8">
        <v>140.07737804036697</v>
      </c>
      <c r="AP50" s="8">
        <v>138.61633455375392</v>
      </c>
      <c r="AQ50" s="8">
        <v>139.18540319997413</v>
      </c>
      <c r="AR50" s="8">
        <v>140.00097231421748</v>
      </c>
      <c r="AS50" s="8">
        <v>139.97211889524027</v>
      </c>
      <c r="AT50" s="8">
        <v>139.46975559233516</v>
      </c>
      <c r="AU50" s="8">
        <v>136.56929969514428</v>
      </c>
      <c r="AV50" s="8">
        <v>135.88773793918986</v>
      </c>
      <c r="AW50" s="8">
        <v>136.0492937079166</v>
      </c>
      <c r="AX50" s="8">
        <v>137.67860453033936</v>
      </c>
      <c r="AY50" s="8">
        <v>139.89530669940498</v>
      </c>
      <c r="AZ50" s="8">
        <v>143.15973157327272</v>
      </c>
      <c r="BA50" s="8">
        <v>144.38723208987932</v>
      </c>
      <c r="BB50" s="8">
        <v>139.63924113959101</v>
      </c>
      <c r="BC50" s="8">
        <v>138.72635141894588</v>
      </c>
      <c r="BD50" s="8">
        <v>136.10935985141182</v>
      </c>
      <c r="BE50" s="8">
        <v>125.56872151749707</v>
      </c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</row>
    <row r="51" spans="1:98" x14ac:dyDescent="0.2">
      <c r="A51" s="7" t="str">
        <f t="shared" si="0"/>
        <v>mwg_mw_QU_24</v>
      </c>
      <c r="B51" s="5" t="s">
        <v>3824</v>
      </c>
      <c r="C51" s="5" t="s">
        <v>536</v>
      </c>
      <c r="D51" s="5">
        <v>24</v>
      </c>
      <c r="E51" s="8">
        <v>100</v>
      </c>
      <c r="F51" s="8">
        <v>100.45351038435058</v>
      </c>
      <c r="G51" s="8">
        <v>99.922304578747116</v>
      </c>
      <c r="H51" s="8">
        <v>99.37685042470244</v>
      </c>
      <c r="I51" s="8">
        <v>101.10185482876577</v>
      </c>
      <c r="J51" s="8">
        <v>102.08365908093884</v>
      </c>
      <c r="K51" s="8">
        <v>102.59031445229962</v>
      </c>
      <c r="L51" s="8">
        <v>103.53918147473648</v>
      </c>
      <c r="M51" s="8">
        <v>114.3466406267096</v>
      </c>
      <c r="N51" s="8">
        <v>113.09511534545742</v>
      </c>
      <c r="O51" s="8">
        <v>114.52848137864287</v>
      </c>
      <c r="P51" s="8">
        <v>113.68519263154322</v>
      </c>
      <c r="Q51" s="8">
        <v>119.29375180414064</v>
      </c>
      <c r="R51" s="8">
        <v>119.73296345942694</v>
      </c>
      <c r="S51" s="8">
        <v>122.74378743148371</v>
      </c>
      <c r="T51" s="8">
        <v>125.35297123331719</v>
      </c>
      <c r="U51" s="8">
        <v>124.73593787670005</v>
      </c>
      <c r="V51" s="8">
        <v>126.69728705205301</v>
      </c>
      <c r="W51" s="8">
        <v>127.16266186276894</v>
      </c>
      <c r="X51" s="8">
        <v>125.94955026353425</v>
      </c>
      <c r="Y51" s="8">
        <v>131.52429406110636</v>
      </c>
      <c r="Z51" s="8">
        <v>131.86783463562591</v>
      </c>
      <c r="AA51" s="8">
        <v>129.91317559569657</v>
      </c>
      <c r="AB51" s="8">
        <v>129.7688560995436</v>
      </c>
      <c r="AC51" s="8">
        <v>138.85672992777626</v>
      </c>
      <c r="AD51" s="8">
        <v>139.53539091423343</v>
      </c>
      <c r="AE51" s="8">
        <v>140.32336744221797</v>
      </c>
      <c r="AF51" s="8">
        <v>139.72156260794515</v>
      </c>
      <c r="AG51" s="8">
        <v>139.35715376662904</v>
      </c>
      <c r="AH51" s="8">
        <v>138.05232247395131</v>
      </c>
      <c r="AI51" s="8">
        <v>145.8928011255168</v>
      </c>
      <c r="AJ51" s="8">
        <v>147.58879711710361</v>
      </c>
      <c r="AK51" s="8">
        <v>153.14937970440909</v>
      </c>
      <c r="AL51" s="8">
        <v>153.30300016083174</v>
      </c>
      <c r="AM51" s="8">
        <v>149.18499212653796</v>
      </c>
      <c r="AN51" s="8">
        <v>152.01162473535322</v>
      </c>
      <c r="AO51" s="8">
        <v>156.11777586290236</v>
      </c>
      <c r="AP51" s="8">
        <v>159.22416171485438</v>
      </c>
      <c r="AQ51" s="8">
        <v>158.18246001384958</v>
      </c>
      <c r="AR51" s="8">
        <v>162.35240164449044</v>
      </c>
      <c r="AS51" s="8">
        <v>162.77856636201693</v>
      </c>
      <c r="AT51" s="8">
        <v>157.62401562432186</v>
      </c>
      <c r="AU51" s="8">
        <v>156.49864223535528</v>
      </c>
      <c r="AV51" s="8">
        <v>158.34179589320249</v>
      </c>
      <c r="AW51" s="8">
        <v>159.78919200455158</v>
      </c>
      <c r="AX51" s="8">
        <v>160.0237707474607</v>
      </c>
      <c r="AY51" s="8">
        <v>164.53453231222122</v>
      </c>
      <c r="AZ51" s="8">
        <v>169.43560096480917</v>
      </c>
      <c r="BA51" s="8">
        <v>172.07965871161372</v>
      </c>
      <c r="BB51" s="8">
        <v>167.58947036878453</v>
      </c>
      <c r="BC51" s="8">
        <v>162.26914803175956</v>
      </c>
      <c r="BD51" s="8">
        <v>157.95420229026305</v>
      </c>
      <c r="BE51" s="8">
        <v>148.3928630821448</v>
      </c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</row>
    <row r="52" spans="1:98" x14ac:dyDescent="0.2">
      <c r="A52" s="7" t="str">
        <f t="shared" si="0"/>
        <v>mwg_mw_QU_25</v>
      </c>
      <c r="B52" s="5" t="s">
        <v>3824</v>
      </c>
      <c r="C52" s="5" t="s">
        <v>536</v>
      </c>
      <c r="D52" s="5">
        <v>25</v>
      </c>
      <c r="E52" s="8">
        <v>100</v>
      </c>
      <c r="F52" s="8">
        <v>98.106167947592354</v>
      </c>
      <c r="G52" s="8">
        <v>96.892100751097828</v>
      </c>
      <c r="H52" s="8">
        <v>95.629304363676681</v>
      </c>
      <c r="I52" s="8">
        <v>96.976589974154592</v>
      </c>
      <c r="J52" s="8">
        <v>96.904402747322024</v>
      </c>
      <c r="K52" s="8">
        <v>96.680275847550703</v>
      </c>
      <c r="L52" s="8">
        <v>97.804380221904282</v>
      </c>
      <c r="M52" s="8">
        <v>105.23675628757965</v>
      </c>
      <c r="N52" s="8">
        <v>105.80946075473032</v>
      </c>
      <c r="O52" s="8">
        <v>105.40368150050796</v>
      </c>
      <c r="P52" s="8">
        <v>106.30288891752886</v>
      </c>
      <c r="Q52" s="8">
        <v>113.11071815724634</v>
      </c>
      <c r="R52" s="8">
        <v>113.44005163621817</v>
      </c>
      <c r="S52" s="8">
        <v>113.87012944391071</v>
      </c>
      <c r="T52" s="8">
        <v>113.63094741483131</v>
      </c>
      <c r="U52" s="8">
        <v>111.99729665337257</v>
      </c>
      <c r="V52" s="8">
        <v>113.76445205639061</v>
      </c>
      <c r="W52" s="8">
        <v>114.96986450846687</v>
      </c>
      <c r="X52" s="8">
        <v>114.30598786289292</v>
      </c>
      <c r="Y52" s="8">
        <v>123.27722837590933</v>
      </c>
      <c r="Z52" s="8">
        <v>124.85968498576135</v>
      </c>
      <c r="AA52" s="8">
        <v>125.5651008061772</v>
      </c>
      <c r="AB52" s="8">
        <v>124.41111226374062</v>
      </c>
      <c r="AC52" s="8">
        <v>132.89348450858657</v>
      </c>
      <c r="AD52" s="8">
        <v>134.11017109557756</v>
      </c>
      <c r="AE52" s="8">
        <v>133.43204267463776</v>
      </c>
      <c r="AF52" s="8">
        <v>133.86082698353891</v>
      </c>
      <c r="AG52" s="8">
        <v>131.78191079113347</v>
      </c>
      <c r="AH52" s="8">
        <v>130.08266960050085</v>
      </c>
      <c r="AI52" s="8">
        <v>142.83711853567004</v>
      </c>
      <c r="AJ52" s="8">
        <v>144.86399285466061</v>
      </c>
      <c r="AK52" s="8">
        <v>149.90234738744161</v>
      </c>
      <c r="AL52" s="8">
        <v>149.39079562602132</v>
      </c>
      <c r="AM52" s="8">
        <v>148.76255701333946</v>
      </c>
      <c r="AN52" s="8">
        <v>153.94935656780063</v>
      </c>
      <c r="AO52" s="8">
        <v>160.89813041198286</v>
      </c>
      <c r="AP52" s="8">
        <v>166.20352408819866</v>
      </c>
      <c r="AQ52" s="8">
        <v>166.40801564831125</v>
      </c>
      <c r="AR52" s="8">
        <v>170.40044438833368</v>
      </c>
      <c r="AS52" s="8">
        <v>171.69617561699349</v>
      </c>
      <c r="AT52" s="8">
        <v>170.89512936022498</v>
      </c>
      <c r="AU52" s="8">
        <v>170.36860394802076</v>
      </c>
      <c r="AV52" s="8">
        <v>171.72900666402947</v>
      </c>
      <c r="AW52" s="8">
        <v>173.72375045509688</v>
      </c>
      <c r="AX52" s="8">
        <v>176.17346765492616</v>
      </c>
      <c r="AY52" s="8">
        <v>180.04011583466476</v>
      </c>
      <c r="AZ52" s="8">
        <v>187.24334223443452</v>
      </c>
      <c r="BA52" s="8">
        <v>191.96282528616459</v>
      </c>
      <c r="BB52" s="8">
        <v>192.66959912570383</v>
      </c>
      <c r="BC52" s="8">
        <v>186.52354982773619</v>
      </c>
      <c r="BD52" s="8">
        <v>180.3572064755902</v>
      </c>
      <c r="BE52" s="8">
        <v>169.2715159275408</v>
      </c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</row>
    <row r="53" spans="1:98" x14ac:dyDescent="0.2">
      <c r="A53" s="7" t="str">
        <f t="shared" si="0"/>
        <v>mwg_mw_QU_26</v>
      </c>
      <c r="B53" s="5" t="s">
        <v>3824</v>
      </c>
      <c r="C53" s="5" t="s">
        <v>536</v>
      </c>
      <c r="D53" s="5">
        <v>26</v>
      </c>
      <c r="E53" s="8">
        <v>100</v>
      </c>
      <c r="F53" s="8">
        <v>101.12413537440999</v>
      </c>
      <c r="G53" s="8">
        <v>99.515696226222587</v>
      </c>
      <c r="H53" s="8">
        <v>99.50671059355372</v>
      </c>
      <c r="I53" s="8">
        <v>101.56625083760514</v>
      </c>
      <c r="J53" s="8">
        <v>103.22492809118961</v>
      </c>
      <c r="K53" s="8">
        <v>103.97767976874319</v>
      </c>
      <c r="L53" s="8">
        <v>104.37493473540411</v>
      </c>
      <c r="M53" s="8">
        <v>115.77589590117043</v>
      </c>
      <c r="N53" s="8">
        <v>109.43163627245897</v>
      </c>
      <c r="O53" s="8">
        <v>113.22967176806303</v>
      </c>
      <c r="P53" s="8">
        <v>110.91096695128395</v>
      </c>
      <c r="Q53" s="8">
        <v>115.4959704372517</v>
      </c>
      <c r="R53" s="8">
        <v>115.85479511020225</v>
      </c>
      <c r="S53" s="8">
        <v>119.12896273432401</v>
      </c>
      <c r="T53" s="8">
        <v>127.96433749816487</v>
      </c>
      <c r="U53" s="8">
        <v>121.09562588814214</v>
      </c>
      <c r="V53" s="8">
        <v>126.74498992595531</v>
      </c>
      <c r="W53" s="8">
        <v>124.22013778161265</v>
      </c>
      <c r="X53" s="8">
        <v>121.69706136297035</v>
      </c>
      <c r="Y53" s="8">
        <v>124.44815337736755</v>
      </c>
      <c r="Z53" s="8">
        <v>126.0973078246636</v>
      </c>
      <c r="AA53" s="8">
        <v>123.13270479626495</v>
      </c>
      <c r="AB53" s="8">
        <v>122.91439996207274</v>
      </c>
      <c r="AC53" s="8">
        <v>127.29184188989322</v>
      </c>
      <c r="AD53" s="8">
        <v>128.45943078899015</v>
      </c>
      <c r="AE53" s="8">
        <v>130.00229363756287</v>
      </c>
      <c r="AF53" s="8">
        <v>129.93295859037806</v>
      </c>
      <c r="AG53" s="8">
        <v>130.77172396488314</v>
      </c>
      <c r="AH53" s="8">
        <v>131.50147062290901</v>
      </c>
      <c r="AI53" s="8">
        <v>133.70536786914795</v>
      </c>
      <c r="AJ53" s="8">
        <v>132.32140090207727</v>
      </c>
      <c r="AK53" s="8">
        <v>135.01026314734696</v>
      </c>
      <c r="AL53" s="8">
        <v>134.42957866913247</v>
      </c>
      <c r="AM53" s="8">
        <v>126.77369549601497</v>
      </c>
      <c r="AN53" s="8">
        <v>126.84875924419805</v>
      </c>
      <c r="AO53" s="8">
        <v>127.00637252415802</v>
      </c>
      <c r="AP53" s="8">
        <v>124.77482025793087</v>
      </c>
      <c r="AQ53" s="8">
        <v>124.40618601280424</v>
      </c>
      <c r="AR53" s="8">
        <v>124.5587828327394</v>
      </c>
      <c r="AS53" s="8">
        <v>125.93704137656103</v>
      </c>
      <c r="AT53" s="8">
        <v>124.39583314615339</v>
      </c>
      <c r="AU53" s="8">
        <v>123.49519763419478</v>
      </c>
      <c r="AV53" s="8">
        <v>121.90452186611473</v>
      </c>
      <c r="AW53" s="8">
        <v>121.4637526417814</v>
      </c>
      <c r="AX53" s="8">
        <v>123.71942094608259</v>
      </c>
      <c r="AY53" s="8">
        <v>124.05117211261762</v>
      </c>
      <c r="AZ53" s="8">
        <v>125.88161063244326</v>
      </c>
      <c r="BA53" s="8">
        <v>126.18353407080203</v>
      </c>
      <c r="BB53" s="8">
        <v>122.62412442774047</v>
      </c>
      <c r="BC53" s="8">
        <v>117.3502540094884</v>
      </c>
      <c r="BD53" s="8">
        <v>115.226280759952</v>
      </c>
      <c r="BE53" s="8">
        <v>109.31653862048178</v>
      </c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</row>
    <row r="54" spans="1:98" x14ac:dyDescent="0.2">
      <c r="A54" s="7" t="str">
        <f t="shared" si="0"/>
        <v>bue_nemiet_QU_1</v>
      </c>
      <c r="B54" s="5" t="s">
        <v>3825</v>
      </c>
      <c r="C54" s="5" t="s">
        <v>536</v>
      </c>
      <c r="D54" s="5">
        <v>1</v>
      </c>
      <c r="E54" s="8">
        <v>100</v>
      </c>
      <c r="F54" s="8">
        <v>104.10999994260588</v>
      </c>
      <c r="G54" s="8">
        <v>101.17661616710502</v>
      </c>
      <c r="H54" s="8">
        <v>95.57558161160415</v>
      </c>
      <c r="I54" s="8">
        <v>99.119486714748149</v>
      </c>
      <c r="J54" s="8">
        <v>94.610363073765043</v>
      </c>
      <c r="K54" s="8">
        <v>90.341438298148816</v>
      </c>
      <c r="L54" s="8">
        <v>98.660415151919423</v>
      </c>
      <c r="M54" s="8">
        <v>102.05428748475617</v>
      </c>
      <c r="N54" s="8">
        <v>102.63994285986007</v>
      </c>
      <c r="O54" s="8">
        <v>114.1941188691839</v>
      </c>
      <c r="P54" s="8">
        <v>113.56259146247734</v>
      </c>
      <c r="Q54" s="8">
        <v>111.83955700473911</v>
      </c>
      <c r="R54" s="8">
        <v>111.83429509087983</v>
      </c>
      <c r="S54" s="8">
        <v>108.25753092056982</v>
      </c>
      <c r="T54" s="8">
        <v>107.53283457654805</v>
      </c>
      <c r="U54" s="8">
        <v>111.37419732499414</v>
      </c>
      <c r="V54" s="8">
        <v>110.57761058257883</v>
      </c>
      <c r="W54" s="8">
        <v>107.03133093245279</v>
      </c>
      <c r="X54" s="8">
        <v>115.04733012543871</v>
      </c>
      <c r="Y54" s="8">
        <v>111.98513412084496</v>
      </c>
      <c r="Z54" s="8">
        <v>106.54929534920201</v>
      </c>
      <c r="AA54" s="8">
        <v>105.27248201145053</v>
      </c>
      <c r="AB54" s="8">
        <v>106.29303032835831</v>
      </c>
      <c r="AC54" s="8">
        <v>108.62858941254659</v>
      </c>
      <c r="AD54" s="8">
        <v>106.03824077779164</v>
      </c>
      <c r="AE54" s="8">
        <v>101.83853754538808</v>
      </c>
      <c r="AF54" s="8">
        <v>105.32426087254159</v>
      </c>
      <c r="AG54" s="8">
        <v>99.195809806887041</v>
      </c>
      <c r="AH54" s="8">
        <v>92.14545738363563</v>
      </c>
      <c r="AI54" s="8">
        <v>86.35193548179565</v>
      </c>
      <c r="AJ54" s="8">
        <v>83.649832067093413</v>
      </c>
      <c r="AK54" s="8">
        <v>78.760952169129283</v>
      </c>
      <c r="AL54" s="8">
        <v>81.711965441940364</v>
      </c>
      <c r="AM54" s="8">
        <v>85.186622130057302</v>
      </c>
      <c r="AN54" s="8">
        <v>89.090302679282658</v>
      </c>
      <c r="AO54" s="8">
        <v>92.58165844548239</v>
      </c>
      <c r="AP54" s="8">
        <v>95.399814948149569</v>
      </c>
      <c r="AQ54" s="8">
        <v>99.324735532899155</v>
      </c>
      <c r="AR54" s="8">
        <v>101.33631180191185</v>
      </c>
      <c r="AS54" s="8">
        <v>98.343079430210452</v>
      </c>
      <c r="AT54" s="8">
        <v>95.860120175597686</v>
      </c>
      <c r="AU54" s="8">
        <v>91.300822840427401</v>
      </c>
      <c r="AV54" s="8">
        <v>95.880164638506386</v>
      </c>
      <c r="AW54" s="8">
        <v>96.77250961651049</v>
      </c>
      <c r="AX54" s="8">
        <v>96.916022148434593</v>
      </c>
      <c r="AY54" s="8">
        <v>93.79908628806109</v>
      </c>
      <c r="AZ54" s="8">
        <v>97.983238895886288</v>
      </c>
      <c r="BA54" s="8">
        <v>101.27882692453736</v>
      </c>
      <c r="BB54" s="8">
        <v>101.7218743120409</v>
      </c>
      <c r="BC54" s="8">
        <v>98.682639089676854</v>
      </c>
      <c r="BD54" s="8">
        <v>95.176713686726359</v>
      </c>
      <c r="BE54" s="8">
        <v>97.937793994696449</v>
      </c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</row>
    <row r="55" spans="1:98" x14ac:dyDescent="0.2">
      <c r="A55" s="7" t="str">
        <f t="shared" si="0"/>
        <v>bue_nemiet_QU_2</v>
      </c>
      <c r="B55" s="5" t="s">
        <v>3825</v>
      </c>
      <c r="C55" s="5" t="s">
        <v>536</v>
      </c>
      <c r="D55" s="5">
        <v>2</v>
      </c>
      <c r="E55" s="8">
        <v>100</v>
      </c>
      <c r="F55" s="8">
        <v>104.45296918968188</v>
      </c>
      <c r="G55" s="8">
        <v>102.51314162374996</v>
      </c>
      <c r="H55" s="8">
        <v>96.079327893536401</v>
      </c>
      <c r="I55" s="8">
        <v>100.19146474496448</v>
      </c>
      <c r="J55" s="8">
        <v>95.780201858774632</v>
      </c>
      <c r="K55" s="8">
        <v>92.179957351733862</v>
      </c>
      <c r="L55" s="8">
        <v>102.27356310634291</v>
      </c>
      <c r="M55" s="8">
        <v>102.63751074723</v>
      </c>
      <c r="N55" s="8">
        <v>95.143804296053432</v>
      </c>
      <c r="O55" s="8">
        <v>100.9411312811759</v>
      </c>
      <c r="P55" s="8">
        <v>100.56387002394398</v>
      </c>
      <c r="Q55" s="8">
        <v>104.59444944353893</v>
      </c>
      <c r="R55" s="8">
        <v>109.71735946844163</v>
      </c>
      <c r="S55" s="8">
        <v>109.29670761181929</v>
      </c>
      <c r="T55" s="8">
        <v>103.353063618295</v>
      </c>
      <c r="U55" s="8">
        <v>105.52695932498514</v>
      </c>
      <c r="V55" s="8">
        <v>103.6079729004375</v>
      </c>
      <c r="W55" s="8">
        <v>98.004283499856967</v>
      </c>
      <c r="X55" s="8">
        <v>106.83815215662106</v>
      </c>
      <c r="Y55" s="8">
        <v>107.70097858697973</v>
      </c>
      <c r="Z55" s="8">
        <v>104.84570192364795</v>
      </c>
      <c r="AA55" s="8">
        <v>113.68517311235679</v>
      </c>
      <c r="AB55" s="8">
        <v>114.47121512950443</v>
      </c>
      <c r="AC55" s="8">
        <v>112.67552583300609</v>
      </c>
      <c r="AD55" s="8">
        <v>106.54039293887796</v>
      </c>
      <c r="AE55" s="8">
        <v>99.284343175823679</v>
      </c>
      <c r="AF55" s="8">
        <v>100.81621549749231</v>
      </c>
      <c r="AG55" s="8">
        <v>94.696639689558921</v>
      </c>
      <c r="AH55" s="8">
        <v>87.861290714767634</v>
      </c>
      <c r="AI55" s="8">
        <v>82.73923873978984</v>
      </c>
      <c r="AJ55" s="8">
        <v>79.041434906095134</v>
      </c>
      <c r="AK55" s="8">
        <v>74.1657899420794</v>
      </c>
      <c r="AL55" s="8">
        <v>76.792736754559968</v>
      </c>
      <c r="AM55" s="8">
        <v>80.875805308061928</v>
      </c>
      <c r="AN55" s="8">
        <v>85.370982970217014</v>
      </c>
      <c r="AO55" s="8">
        <v>89.753917852397521</v>
      </c>
      <c r="AP55" s="8">
        <v>94.612038067060993</v>
      </c>
      <c r="AQ55" s="8">
        <v>97.852275622368467</v>
      </c>
      <c r="AR55" s="8">
        <v>101.99794624173104</v>
      </c>
      <c r="AS55" s="8">
        <v>101.9720372516153</v>
      </c>
      <c r="AT55" s="8">
        <v>96.293170333134441</v>
      </c>
      <c r="AU55" s="8">
        <v>90.487196885291226</v>
      </c>
      <c r="AV55" s="8">
        <v>94.406372234129918</v>
      </c>
      <c r="AW55" s="8">
        <v>94.935189974173824</v>
      </c>
      <c r="AX55" s="8">
        <v>92.079938807791834</v>
      </c>
      <c r="AY55" s="8">
        <v>87.392824497046377</v>
      </c>
      <c r="AZ55" s="8">
        <v>91.618918965884546</v>
      </c>
      <c r="BA55" s="8">
        <v>91.326763246793746</v>
      </c>
      <c r="BB55" s="8">
        <v>93.221609876805616</v>
      </c>
      <c r="BC55" s="8">
        <v>94.142709177505935</v>
      </c>
      <c r="BD55" s="8">
        <v>89.084342038191807</v>
      </c>
      <c r="BE55" s="8">
        <v>87.236255911098453</v>
      </c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</row>
    <row r="56" spans="1:98" x14ac:dyDescent="0.2">
      <c r="A56" s="7" t="str">
        <f t="shared" si="0"/>
        <v>bue_nemiet_QU_3</v>
      </c>
      <c r="B56" s="5" t="s">
        <v>3825</v>
      </c>
      <c r="C56" s="5" t="s">
        <v>536</v>
      </c>
      <c r="D56" s="5">
        <v>3</v>
      </c>
      <c r="E56" s="8">
        <v>100</v>
      </c>
      <c r="F56" s="8">
        <v>103.45995734172698</v>
      </c>
      <c r="G56" s="8">
        <v>99.300414298853752</v>
      </c>
      <c r="H56" s="8">
        <v>94.189651515650866</v>
      </c>
      <c r="I56" s="8">
        <v>98.351580914211155</v>
      </c>
      <c r="J56" s="8">
        <v>93.587696712983742</v>
      </c>
      <c r="K56" s="8">
        <v>90.69205041376604</v>
      </c>
      <c r="L56" s="8">
        <v>96.672676821113285</v>
      </c>
      <c r="M56" s="8">
        <v>96.619809253131749</v>
      </c>
      <c r="N56" s="8">
        <v>95.769451754313224</v>
      </c>
      <c r="O56" s="8">
        <v>105.28307112770379</v>
      </c>
      <c r="P56" s="8">
        <v>104.61154781118339</v>
      </c>
      <c r="Q56" s="8">
        <v>106.6649423819112</v>
      </c>
      <c r="R56" s="8">
        <v>112.01414351277977</v>
      </c>
      <c r="S56" s="8">
        <v>111.05282291277764</v>
      </c>
      <c r="T56" s="8">
        <v>109.68692007125172</v>
      </c>
      <c r="U56" s="8">
        <v>114.35547943578138</v>
      </c>
      <c r="V56" s="8">
        <v>112.4751805100167</v>
      </c>
      <c r="W56" s="8">
        <v>106.1724636919994</v>
      </c>
      <c r="X56" s="8">
        <v>116.06558815736332</v>
      </c>
      <c r="Y56" s="8">
        <v>115.48972528138346</v>
      </c>
      <c r="Z56" s="8">
        <v>108.71490715194909</v>
      </c>
      <c r="AA56" s="8">
        <v>104.14474910037438</v>
      </c>
      <c r="AB56" s="8">
        <v>108.9242947410054</v>
      </c>
      <c r="AC56" s="8">
        <v>113.24309178905247</v>
      </c>
      <c r="AD56" s="8">
        <v>107.47168502153937</v>
      </c>
      <c r="AE56" s="8">
        <v>102.90679601472503</v>
      </c>
      <c r="AF56" s="8">
        <v>105.82890338853301</v>
      </c>
      <c r="AG56" s="8">
        <v>99.579146984868117</v>
      </c>
      <c r="AH56" s="8">
        <v>92.664807102749876</v>
      </c>
      <c r="AI56" s="8">
        <v>86.605137101478419</v>
      </c>
      <c r="AJ56" s="8">
        <v>86.759259556616001</v>
      </c>
      <c r="AK56" s="8">
        <v>82.800875914014654</v>
      </c>
      <c r="AL56" s="8">
        <v>86.210952768100682</v>
      </c>
      <c r="AM56" s="8">
        <v>90.46643177208334</v>
      </c>
      <c r="AN56" s="8">
        <v>95.381989113968174</v>
      </c>
      <c r="AO56" s="8">
        <v>97.993963948543239</v>
      </c>
      <c r="AP56" s="8">
        <v>104.35983315397559</v>
      </c>
      <c r="AQ56" s="8">
        <v>109.94267758077089</v>
      </c>
      <c r="AR56" s="8">
        <v>111.90129951360868</v>
      </c>
      <c r="AS56" s="8">
        <v>113.64885007377362</v>
      </c>
      <c r="AT56" s="8">
        <v>107.32127027943399</v>
      </c>
      <c r="AU56" s="8">
        <v>101.95659773835075</v>
      </c>
      <c r="AV56" s="8">
        <v>106.15083501531906</v>
      </c>
      <c r="AW56" s="8">
        <v>102.07343752486449</v>
      </c>
      <c r="AX56" s="8">
        <v>99.252383799887284</v>
      </c>
      <c r="AY56" s="8">
        <v>93.368194916408612</v>
      </c>
      <c r="AZ56" s="8">
        <v>98.892009137670499</v>
      </c>
      <c r="BA56" s="8">
        <v>104.20344782032045</v>
      </c>
      <c r="BB56" s="8">
        <v>100.95324057063448</v>
      </c>
      <c r="BC56" s="8">
        <v>102.06160944129452</v>
      </c>
      <c r="BD56" s="8">
        <v>98.785308662890941</v>
      </c>
      <c r="BE56" s="8">
        <v>97.975477444137724</v>
      </c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</row>
    <row r="57" spans="1:98" x14ac:dyDescent="0.2">
      <c r="A57" s="7" t="str">
        <f t="shared" si="0"/>
        <v>bue_nemiet_QU_5</v>
      </c>
      <c r="B57" s="5" t="s">
        <v>3825</v>
      </c>
      <c r="C57" s="5" t="s">
        <v>536</v>
      </c>
      <c r="D57" s="5">
        <v>5</v>
      </c>
      <c r="E57" s="8">
        <v>100</v>
      </c>
      <c r="F57" s="8">
        <v>106.10156434728975</v>
      </c>
      <c r="G57" s="8">
        <v>107.8829929651051</v>
      </c>
      <c r="H57" s="8">
        <v>102.13643347038166</v>
      </c>
      <c r="I57" s="8">
        <v>104.13702418547651</v>
      </c>
      <c r="J57" s="8">
        <v>92.832956039660161</v>
      </c>
      <c r="K57" s="8">
        <v>86.17393490263197</v>
      </c>
      <c r="L57" s="8">
        <v>93.130336952968108</v>
      </c>
      <c r="M57" s="8">
        <v>96.2731683283736</v>
      </c>
      <c r="N57" s="8">
        <v>95.767634076172897</v>
      </c>
      <c r="O57" s="8">
        <v>104.1198219852344</v>
      </c>
      <c r="P57" s="8">
        <v>97.972514890152368</v>
      </c>
      <c r="Q57" s="8">
        <v>106.77225905383918</v>
      </c>
      <c r="R57" s="8">
        <v>115.01849478758761</v>
      </c>
      <c r="S57" s="8">
        <v>118.39702677117867</v>
      </c>
      <c r="T57" s="8">
        <v>120.17179051188167</v>
      </c>
      <c r="U57" s="8">
        <v>131.45723359536646</v>
      </c>
      <c r="V57" s="8">
        <v>129.02556002051702</v>
      </c>
      <c r="W57" s="8">
        <v>127.51655460858962</v>
      </c>
      <c r="X57" s="8">
        <v>134.88213149503801</v>
      </c>
      <c r="Y57" s="8">
        <v>122.46343493648175</v>
      </c>
      <c r="Z57" s="8">
        <v>110.78255924547238</v>
      </c>
      <c r="AA57" s="8">
        <v>112.84060280882713</v>
      </c>
      <c r="AB57" s="8">
        <v>106.32645322042107</v>
      </c>
      <c r="AC57" s="8">
        <v>110.52811382369954</v>
      </c>
      <c r="AD57" s="8">
        <v>105.46634890309072</v>
      </c>
      <c r="AE57" s="8">
        <v>100.2413381638077</v>
      </c>
      <c r="AF57" s="8">
        <v>106.33405232621429</v>
      </c>
      <c r="AG57" s="8">
        <v>99.996514317671171</v>
      </c>
      <c r="AH57" s="8">
        <v>92.190938187885436</v>
      </c>
      <c r="AI57" s="8">
        <v>86.218437112539831</v>
      </c>
      <c r="AJ57" s="8">
        <v>81.376223886006315</v>
      </c>
      <c r="AK57" s="8">
        <v>76.27008134278276</v>
      </c>
      <c r="AL57" s="8">
        <v>83.137240456087085</v>
      </c>
      <c r="AM57" s="8">
        <v>80.545672425430169</v>
      </c>
      <c r="AN57" s="8">
        <v>83.412134185307778</v>
      </c>
      <c r="AO57" s="8">
        <v>82.048760356556144</v>
      </c>
      <c r="AP57" s="8">
        <v>82.70635511797056</v>
      </c>
      <c r="AQ57" s="8">
        <v>86.665690731493285</v>
      </c>
      <c r="AR57" s="8">
        <v>91.18224333583899</v>
      </c>
      <c r="AS57" s="8">
        <v>88.881821976613125</v>
      </c>
      <c r="AT57" s="8">
        <v>85.018178766071017</v>
      </c>
      <c r="AU57" s="8">
        <v>79.781255607306733</v>
      </c>
      <c r="AV57" s="8">
        <v>84.654171346230584</v>
      </c>
      <c r="AW57" s="8">
        <v>86.325042705504401</v>
      </c>
      <c r="AX57" s="8">
        <v>84.14432636515653</v>
      </c>
      <c r="AY57" s="8">
        <v>78.78043844538162</v>
      </c>
      <c r="AZ57" s="8">
        <v>83.616954219868958</v>
      </c>
      <c r="BA57" s="8">
        <v>81.399994153017545</v>
      </c>
      <c r="BB57" s="8">
        <v>83.882785916297124</v>
      </c>
      <c r="BC57" s="8">
        <v>88.929893975969691</v>
      </c>
      <c r="BD57" s="8">
        <v>83.353675684522372</v>
      </c>
      <c r="BE57" s="8">
        <v>80.769039770593892</v>
      </c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</row>
    <row r="58" spans="1:98" x14ac:dyDescent="0.2">
      <c r="A58" s="7" t="str">
        <f t="shared" si="0"/>
        <v>bue_nemiet_QU_9</v>
      </c>
      <c r="B58" s="5" t="s">
        <v>3825</v>
      </c>
      <c r="C58" s="5" t="s">
        <v>536</v>
      </c>
      <c r="D58" s="5">
        <v>9</v>
      </c>
      <c r="E58" s="8">
        <v>100</v>
      </c>
      <c r="F58" s="8">
        <v>101.24441410074894</v>
      </c>
      <c r="G58" s="8">
        <v>96.629679781451799</v>
      </c>
      <c r="H58" s="8">
        <v>91.87852043662356</v>
      </c>
      <c r="I58" s="8">
        <v>96.668228479438156</v>
      </c>
      <c r="J58" s="8">
        <v>96.559232616428474</v>
      </c>
      <c r="K58" s="8">
        <v>95.519405530707473</v>
      </c>
      <c r="L58" s="8">
        <v>105.12819540210607</v>
      </c>
      <c r="M58" s="8">
        <v>104.80724592541024</v>
      </c>
      <c r="N58" s="8">
        <v>102.12821357264541</v>
      </c>
      <c r="O58" s="8">
        <v>115.27464663858424</v>
      </c>
      <c r="P58" s="8">
        <v>114.67581408582694</v>
      </c>
      <c r="Q58" s="8">
        <v>115.04141426723157</v>
      </c>
      <c r="R58" s="8">
        <v>116.19305078291382</v>
      </c>
      <c r="S58" s="8">
        <v>111.03544432486426</v>
      </c>
      <c r="T58" s="8">
        <v>111.96627357203501</v>
      </c>
      <c r="U58" s="8">
        <v>117.4125026303383</v>
      </c>
      <c r="V58" s="8">
        <v>116.09564016480714</v>
      </c>
      <c r="W58" s="8">
        <v>109.17340577072913</v>
      </c>
      <c r="X58" s="8">
        <v>116.28120256323895</v>
      </c>
      <c r="Y58" s="8">
        <v>117.50890163867891</v>
      </c>
      <c r="Z58" s="8">
        <v>113.69728186347878</v>
      </c>
      <c r="AA58" s="8">
        <v>104.64033859549595</v>
      </c>
      <c r="AB58" s="8">
        <v>109.07459047874623</v>
      </c>
      <c r="AC58" s="8">
        <v>113.58136862425239</v>
      </c>
      <c r="AD58" s="8">
        <v>114.99626289933431</v>
      </c>
      <c r="AE58" s="8">
        <v>108.99766498708583</v>
      </c>
      <c r="AF58" s="8">
        <v>110.41834997369983</v>
      </c>
      <c r="AG58" s="8">
        <v>103.96049495781277</v>
      </c>
      <c r="AH58" s="8">
        <v>92.287849312258018</v>
      </c>
      <c r="AI58" s="8">
        <v>86.150567043546246</v>
      </c>
      <c r="AJ58" s="8">
        <v>81.903919633862472</v>
      </c>
      <c r="AK58" s="8">
        <v>77.149572365087977</v>
      </c>
      <c r="AL58" s="8">
        <v>79.228294264027923</v>
      </c>
      <c r="AM58" s="8">
        <v>79.878500398918291</v>
      </c>
      <c r="AN58" s="8">
        <v>78.512886200884324</v>
      </c>
      <c r="AO58" s="8">
        <v>76.346147625775217</v>
      </c>
      <c r="AP58" s="8">
        <v>71.543454806592635</v>
      </c>
      <c r="AQ58" s="8">
        <v>70.756439383181302</v>
      </c>
      <c r="AR58" s="8">
        <v>63.945894313788308</v>
      </c>
      <c r="AS58" s="8">
        <v>67.814222839359559</v>
      </c>
      <c r="AT58" s="8">
        <v>73.103523307335749</v>
      </c>
      <c r="AU58" s="8">
        <v>77.345590596775111</v>
      </c>
      <c r="AV58" s="8">
        <v>81.885720051271818</v>
      </c>
      <c r="AW58" s="8">
        <v>86.6528559770627</v>
      </c>
      <c r="AX58" s="8">
        <v>90.81350044374129</v>
      </c>
      <c r="AY58" s="8">
        <v>95.819336995465846</v>
      </c>
      <c r="AZ58" s="8">
        <v>101.29353824415732</v>
      </c>
      <c r="BA58" s="8">
        <v>107.04144948601697</v>
      </c>
      <c r="BB58" s="8">
        <v>110.7612759111958</v>
      </c>
      <c r="BC58" s="8">
        <v>104.48097809431441</v>
      </c>
      <c r="BD58" s="8">
        <v>97.965995589763907</v>
      </c>
      <c r="BE58" s="8">
        <v>102.70102353187784</v>
      </c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</row>
    <row r="59" spans="1:98" x14ac:dyDescent="0.2">
      <c r="A59" s="7" t="str">
        <f t="shared" si="0"/>
        <v>bue_nemiet_QU_10</v>
      </c>
      <c r="B59" s="5" t="s">
        <v>3825</v>
      </c>
      <c r="C59" s="5" t="s">
        <v>536</v>
      </c>
      <c r="D59" s="5">
        <v>10</v>
      </c>
      <c r="E59" s="8">
        <v>100</v>
      </c>
      <c r="F59" s="8">
        <v>104.9347666815023</v>
      </c>
      <c r="G59" s="8">
        <v>100.2871127590933</v>
      </c>
      <c r="H59" s="8">
        <v>94.874431359663205</v>
      </c>
      <c r="I59" s="8">
        <v>100.4748682582667</v>
      </c>
      <c r="J59" s="8">
        <v>101.39512460838192</v>
      </c>
      <c r="K59" s="8">
        <v>102.41913239070671</v>
      </c>
      <c r="L59" s="8">
        <v>116.37847579843009</v>
      </c>
      <c r="M59" s="8">
        <v>119.47978440808666</v>
      </c>
      <c r="N59" s="8">
        <v>114.58382272705272</v>
      </c>
      <c r="O59" s="8">
        <v>118.12632078004121</v>
      </c>
      <c r="P59" s="8">
        <v>113.96403478814889</v>
      </c>
      <c r="Q59" s="8">
        <v>111.33344357696512</v>
      </c>
      <c r="R59" s="8">
        <v>112.20500129230628</v>
      </c>
      <c r="S59" s="8">
        <v>109.38229054238269</v>
      </c>
      <c r="T59" s="8">
        <v>106.61871053020857</v>
      </c>
      <c r="U59" s="8">
        <v>109.98344826078703</v>
      </c>
      <c r="V59" s="8">
        <v>108.56030586668655</v>
      </c>
      <c r="W59" s="8">
        <v>103.39637298019613</v>
      </c>
      <c r="X59" s="8">
        <v>109.29486444568978</v>
      </c>
      <c r="Y59" s="8">
        <v>108.21288666130448</v>
      </c>
      <c r="Z59" s="8">
        <v>104.1262772666836</v>
      </c>
      <c r="AA59" s="8">
        <v>98.929344141280524</v>
      </c>
      <c r="AB59" s="8">
        <v>100.28516267828024</v>
      </c>
      <c r="AC59" s="8">
        <v>105.82038574902116</v>
      </c>
      <c r="AD59" s="8">
        <v>106.26525377376123</v>
      </c>
      <c r="AE59" s="8">
        <v>99.934323700315744</v>
      </c>
      <c r="AF59" s="8">
        <v>101.32740691695894</v>
      </c>
      <c r="AG59" s="8">
        <v>103.56900871136341</v>
      </c>
      <c r="AH59" s="8">
        <v>98.364949776280781</v>
      </c>
      <c r="AI59" s="8">
        <v>98.102071191777455</v>
      </c>
      <c r="AJ59" s="8">
        <v>103.54000047978393</v>
      </c>
      <c r="AK59" s="8">
        <v>97.411359539235789</v>
      </c>
      <c r="AL59" s="8">
        <v>84.30360952680185</v>
      </c>
      <c r="AM59" s="8">
        <v>79.788120222235762</v>
      </c>
      <c r="AN59" s="8">
        <v>82.387233441515377</v>
      </c>
      <c r="AO59" s="8">
        <v>84.562163494988326</v>
      </c>
      <c r="AP59" s="8">
        <v>84.126698376879361</v>
      </c>
      <c r="AQ59" s="8">
        <v>86.05197334458795</v>
      </c>
      <c r="AR59" s="8">
        <v>91.190085529003326</v>
      </c>
      <c r="AS59" s="8">
        <v>85.236237647110897</v>
      </c>
      <c r="AT59" s="8">
        <v>90.785944690174233</v>
      </c>
      <c r="AU59" s="8">
        <v>85.176870799731248</v>
      </c>
      <c r="AV59" s="8">
        <v>90.394651041179969</v>
      </c>
      <c r="AW59" s="8">
        <v>95.873320283998623</v>
      </c>
      <c r="AX59" s="8">
        <v>101.2965957526466</v>
      </c>
      <c r="AY59" s="8">
        <v>101.33371618550025</v>
      </c>
      <c r="AZ59" s="8">
        <v>107.37413848239382</v>
      </c>
      <c r="BA59" s="8">
        <v>101.03169510158723</v>
      </c>
      <c r="BB59" s="8">
        <v>104.88522184452196</v>
      </c>
      <c r="BC59" s="8">
        <v>108.8614857526848</v>
      </c>
      <c r="BD59" s="8">
        <v>101.57859025663274</v>
      </c>
      <c r="BE59" s="8">
        <v>95.402738277299392</v>
      </c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</row>
    <row r="60" spans="1:98" x14ac:dyDescent="0.2">
      <c r="A60" s="7" t="str">
        <f t="shared" si="0"/>
        <v>bue_nemiet_QU_11</v>
      </c>
      <c r="B60" s="5" t="s">
        <v>3825</v>
      </c>
      <c r="C60" s="5" t="s">
        <v>536</v>
      </c>
      <c r="D60" s="5">
        <v>11</v>
      </c>
      <c r="E60" s="8">
        <v>100</v>
      </c>
      <c r="F60" s="8">
        <v>103.22799664785167</v>
      </c>
      <c r="G60" s="8">
        <v>98.465114161241019</v>
      </c>
      <c r="H60" s="8">
        <v>91.909158777195103</v>
      </c>
      <c r="I60" s="8">
        <v>97.925623440165282</v>
      </c>
      <c r="J60" s="8">
        <v>97.517604999509331</v>
      </c>
      <c r="K60" s="8">
        <v>94.093721849339431</v>
      </c>
      <c r="L60" s="8">
        <v>103.68516943079686</v>
      </c>
      <c r="M60" s="8">
        <v>104.32045349710314</v>
      </c>
      <c r="N60" s="8">
        <v>97.278035402968243</v>
      </c>
      <c r="O60" s="8">
        <v>103.75468465891464</v>
      </c>
      <c r="P60" s="8">
        <v>107.04574696488089</v>
      </c>
      <c r="Q60" s="8">
        <v>108.08702183382621</v>
      </c>
      <c r="R60" s="8">
        <v>111.96416057985981</v>
      </c>
      <c r="S60" s="8">
        <v>111.94826187067954</v>
      </c>
      <c r="T60" s="8">
        <v>113.11501978927629</v>
      </c>
      <c r="U60" s="8">
        <v>117.44891001889648</v>
      </c>
      <c r="V60" s="8">
        <v>117.61752141465568</v>
      </c>
      <c r="W60" s="8">
        <v>111.03058290725247</v>
      </c>
      <c r="X60" s="8">
        <v>117.37272470973201</v>
      </c>
      <c r="Y60" s="8">
        <v>110.7408096935572</v>
      </c>
      <c r="Z60" s="8">
        <v>108.10907427695402</v>
      </c>
      <c r="AA60" s="8">
        <v>113.20347689779805</v>
      </c>
      <c r="AB60" s="8">
        <v>119.56606507375618</v>
      </c>
      <c r="AC60" s="8">
        <v>115.78540050980166</v>
      </c>
      <c r="AD60" s="8">
        <v>111.07559892648797</v>
      </c>
      <c r="AE60" s="8">
        <v>106.01129951398458</v>
      </c>
      <c r="AF60" s="8">
        <v>107.93307280613642</v>
      </c>
      <c r="AG60" s="8">
        <v>101.22901467703002</v>
      </c>
      <c r="AH60" s="8">
        <v>94.456373898191558</v>
      </c>
      <c r="AI60" s="8">
        <v>87.901702379461014</v>
      </c>
      <c r="AJ60" s="8">
        <v>82.604265037599262</v>
      </c>
      <c r="AK60" s="8">
        <v>77.303259000087024</v>
      </c>
      <c r="AL60" s="8">
        <v>79.50213732341912</v>
      </c>
      <c r="AM60" s="8">
        <v>83.087192702869558</v>
      </c>
      <c r="AN60" s="8">
        <v>86.747743163675864</v>
      </c>
      <c r="AO60" s="8">
        <v>90.782568492935468</v>
      </c>
      <c r="AP60" s="8">
        <v>95.208438849423572</v>
      </c>
      <c r="AQ60" s="8">
        <v>95.298320461541437</v>
      </c>
      <c r="AR60" s="8">
        <v>96.40873988086247</v>
      </c>
      <c r="AS60" s="8">
        <v>95.806848369928233</v>
      </c>
      <c r="AT60" s="8">
        <v>97.17930318221724</v>
      </c>
      <c r="AU60" s="8">
        <v>92.573464479224853</v>
      </c>
      <c r="AV60" s="8">
        <v>95.539160084863454</v>
      </c>
      <c r="AW60" s="8">
        <v>95.636216669101856</v>
      </c>
      <c r="AX60" s="8">
        <v>98.569233396948988</v>
      </c>
      <c r="AY60" s="8">
        <v>97.280991612250688</v>
      </c>
      <c r="AZ60" s="8">
        <v>103.29841983380783</v>
      </c>
      <c r="BA60" s="8">
        <v>102.67221006530487</v>
      </c>
      <c r="BB60" s="8">
        <v>99.46397794264054</v>
      </c>
      <c r="BC60" s="8">
        <v>97.997749474018306</v>
      </c>
      <c r="BD60" s="8">
        <v>94.116252477179017</v>
      </c>
      <c r="BE60" s="8">
        <v>96.888958933040215</v>
      </c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</row>
    <row r="61" spans="1:98" x14ac:dyDescent="0.2">
      <c r="A61" s="7" t="str">
        <f t="shared" si="0"/>
        <v>bue_nemiet_QU_12</v>
      </c>
      <c r="B61" s="5" t="s">
        <v>3825</v>
      </c>
      <c r="C61" s="5" t="s">
        <v>536</v>
      </c>
      <c r="D61" s="5">
        <v>12</v>
      </c>
      <c r="E61" s="8">
        <v>100</v>
      </c>
      <c r="F61" s="8">
        <v>102.27295617610331</v>
      </c>
      <c r="G61" s="8">
        <v>98.74729106828147</v>
      </c>
      <c r="H61" s="8">
        <v>92.022102250406547</v>
      </c>
      <c r="I61" s="8">
        <v>95.131563989147025</v>
      </c>
      <c r="J61" s="8">
        <v>90.472366218531519</v>
      </c>
      <c r="K61" s="8">
        <v>85.313422986257521</v>
      </c>
      <c r="L61" s="8">
        <v>94.225259016224399</v>
      </c>
      <c r="M61" s="8">
        <v>99.641643284706078</v>
      </c>
      <c r="N61" s="8">
        <v>102.08924212911722</v>
      </c>
      <c r="O61" s="8">
        <v>115.53479415418751</v>
      </c>
      <c r="P61" s="8">
        <v>110.6438549729716</v>
      </c>
      <c r="Q61" s="8">
        <v>107.15644156104516</v>
      </c>
      <c r="R61" s="8">
        <v>108.05683217067255</v>
      </c>
      <c r="S61" s="8">
        <v>104.89368295055073</v>
      </c>
      <c r="T61" s="8">
        <v>104.35729400560159</v>
      </c>
      <c r="U61" s="8">
        <v>109.50877707301075</v>
      </c>
      <c r="V61" s="8">
        <v>106.68609170468774</v>
      </c>
      <c r="W61" s="8">
        <v>105.66980151641287</v>
      </c>
      <c r="X61" s="8">
        <v>111.93422536604871</v>
      </c>
      <c r="Y61" s="8">
        <v>112.11565613620718</v>
      </c>
      <c r="Z61" s="8">
        <v>110.30225342403872</v>
      </c>
      <c r="AA61" s="8">
        <v>111.93184415107676</v>
      </c>
      <c r="AB61" s="8">
        <v>118.06128616392391</v>
      </c>
      <c r="AC61" s="8">
        <v>119.18916276701768</v>
      </c>
      <c r="AD61" s="8">
        <v>109.78614173210582</v>
      </c>
      <c r="AE61" s="8">
        <v>102.84651609166285</v>
      </c>
      <c r="AF61" s="8">
        <v>101.77040529105925</v>
      </c>
      <c r="AG61" s="8">
        <v>95.976618472611065</v>
      </c>
      <c r="AH61" s="8">
        <v>88.978096146336384</v>
      </c>
      <c r="AI61" s="8">
        <v>83.661951746770271</v>
      </c>
      <c r="AJ61" s="8">
        <v>78.719824061140173</v>
      </c>
      <c r="AK61" s="8">
        <v>74.074140899857113</v>
      </c>
      <c r="AL61" s="8">
        <v>76.410172538013356</v>
      </c>
      <c r="AM61" s="8">
        <v>79.776221061350725</v>
      </c>
      <c r="AN61" s="8">
        <v>83.17117081617458</v>
      </c>
      <c r="AO61" s="8">
        <v>87.491080527451942</v>
      </c>
      <c r="AP61" s="8">
        <v>92.202189777640328</v>
      </c>
      <c r="AQ61" s="8">
        <v>95.247292310418104</v>
      </c>
      <c r="AR61" s="8">
        <v>100.49698362065342</v>
      </c>
      <c r="AS61" s="8">
        <v>104.09141905856485</v>
      </c>
      <c r="AT61" s="8">
        <v>98.261641792875125</v>
      </c>
      <c r="AU61" s="8">
        <v>92.569991370905925</v>
      </c>
      <c r="AV61" s="8">
        <v>97.896391480698171</v>
      </c>
      <c r="AW61" s="8">
        <v>97.016080250688958</v>
      </c>
      <c r="AX61" s="8">
        <v>94.008305498664967</v>
      </c>
      <c r="AY61" s="8">
        <v>88.394568906100872</v>
      </c>
      <c r="AZ61" s="8">
        <v>92.901563850084841</v>
      </c>
      <c r="BA61" s="8">
        <v>89.318452264228071</v>
      </c>
      <c r="BB61" s="8">
        <v>92.727957468455912</v>
      </c>
      <c r="BC61" s="8">
        <v>87.321691836869107</v>
      </c>
      <c r="BD61" s="8">
        <v>82.56449714783993</v>
      </c>
      <c r="BE61" s="8">
        <v>87.491046616172568</v>
      </c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</row>
    <row r="62" spans="1:98" x14ac:dyDescent="0.2">
      <c r="A62" s="7" t="str">
        <f t="shared" si="0"/>
        <v>bue_nemiet_QU_13</v>
      </c>
      <c r="B62" s="5" t="s">
        <v>3825</v>
      </c>
      <c r="C62" s="5" t="s">
        <v>536</v>
      </c>
      <c r="D62" s="5">
        <v>13</v>
      </c>
      <c r="E62" s="8">
        <v>100</v>
      </c>
      <c r="F62" s="8">
        <v>101.3170923656884</v>
      </c>
      <c r="G62" s="8">
        <v>94.079190792834837</v>
      </c>
      <c r="H62" s="8">
        <v>88.382878173454117</v>
      </c>
      <c r="I62" s="8">
        <v>92.919009603563495</v>
      </c>
      <c r="J62" s="8">
        <v>90.816815353453478</v>
      </c>
      <c r="K62" s="8">
        <v>88.825910948632142</v>
      </c>
      <c r="L62" s="8">
        <v>98.00717600132819</v>
      </c>
      <c r="M62" s="8">
        <v>98.843623194608924</v>
      </c>
      <c r="N62" s="8">
        <v>97.109743026732005</v>
      </c>
      <c r="O62" s="8">
        <v>107.0151759399499</v>
      </c>
      <c r="P62" s="8">
        <v>104.63958872300434</v>
      </c>
      <c r="Q62" s="8">
        <v>103.16484182037229</v>
      </c>
      <c r="R62" s="8">
        <v>105.02924504923806</v>
      </c>
      <c r="S62" s="8">
        <v>99.559061946895639</v>
      </c>
      <c r="T62" s="8">
        <v>99.828050812284857</v>
      </c>
      <c r="U62" s="8">
        <v>106.84153092064892</v>
      </c>
      <c r="V62" s="8">
        <v>106.93960913459168</v>
      </c>
      <c r="W62" s="8">
        <v>105.19988108926597</v>
      </c>
      <c r="X62" s="8">
        <v>112.35967756472962</v>
      </c>
      <c r="Y62" s="8">
        <v>111.74558814751686</v>
      </c>
      <c r="Z62" s="8">
        <v>105.39781339557194</v>
      </c>
      <c r="AA62" s="8">
        <v>99.856417989882402</v>
      </c>
      <c r="AB62" s="8">
        <v>103.43849336106238</v>
      </c>
      <c r="AC62" s="8">
        <v>108.81442590377542</v>
      </c>
      <c r="AD62" s="8">
        <v>101.14323198541433</v>
      </c>
      <c r="AE62" s="8">
        <v>96.257882037963753</v>
      </c>
      <c r="AF62" s="8">
        <v>101.12058270487019</v>
      </c>
      <c r="AG62" s="8">
        <v>95.206693999312378</v>
      </c>
      <c r="AH62" s="8">
        <v>88.385351358181254</v>
      </c>
      <c r="AI62" s="8">
        <v>87.138118017522899</v>
      </c>
      <c r="AJ62" s="8">
        <v>90.587786212598814</v>
      </c>
      <c r="AK62" s="8">
        <v>85.226405328673636</v>
      </c>
      <c r="AL62" s="8">
        <v>88.387276847676958</v>
      </c>
      <c r="AM62" s="8">
        <v>84.302049041163045</v>
      </c>
      <c r="AN62" s="8">
        <v>89.269901409291549</v>
      </c>
      <c r="AO62" s="8">
        <v>90.330973656996576</v>
      </c>
      <c r="AP62" s="8">
        <v>94.539061860446267</v>
      </c>
      <c r="AQ62" s="8">
        <v>99.721059806114496</v>
      </c>
      <c r="AR62" s="8">
        <v>93.836114792095941</v>
      </c>
      <c r="AS62" s="8">
        <v>94.288993027098499</v>
      </c>
      <c r="AT62" s="8">
        <v>96.358979731562115</v>
      </c>
      <c r="AU62" s="8">
        <v>90.743497128683629</v>
      </c>
      <c r="AV62" s="8">
        <v>96.110170175513417</v>
      </c>
      <c r="AW62" s="8">
        <v>101.74517683989994</v>
      </c>
      <c r="AX62" s="8">
        <v>96.466989957621266</v>
      </c>
      <c r="AY62" s="8">
        <v>90.558101259157169</v>
      </c>
      <c r="AZ62" s="8">
        <v>92.790296515094028</v>
      </c>
      <c r="BA62" s="8">
        <v>91.117698163419476</v>
      </c>
      <c r="BB62" s="8">
        <v>93.380099738183091</v>
      </c>
      <c r="BC62" s="8">
        <v>89.566082509531668</v>
      </c>
      <c r="BD62" s="8">
        <v>83.557732637412357</v>
      </c>
      <c r="BE62" s="8">
        <v>86.46356199863753</v>
      </c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</row>
    <row r="63" spans="1:98" x14ac:dyDescent="0.2">
      <c r="A63" s="7" t="str">
        <f t="shared" si="0"/>
        <v>bue_nemiet_QU_14</v>
      </c>
      <c r="B63" s="5" t="s">
        <v>3825</v>
      </c>
      <c r="C63" s="5" t="s">
        <v>536</v>
      </c>
      <c r="D63" s="5">
        <v>14</v>
      </c>
      <c r="E63" s="8">
        <v>100</v>
      </c>
      <c r="F63" s="8">
        <v>103.53497734708155</v>
      </c>
      <c r="G63" s="8">
        <v>99.468001378311357</v>
      </c>
      <c r="H63" s="8">
        <v>93.05721712555254</v>
      </c>
      <c r="I63" s="8">
        <v>98.466657263164265</v>
      </c>
      <c r="J63" s="8">
        <v>96.230254268640849</v>
      </c>
      <c r="K63" s="8">
        <v>93.304192803764877</v>
      </c>
      <c r="L63" s="8">
        <v>105.24761235276769</v>
      </c>
      <c r="M63" s="8">
        <v>107.4818465786076</v>
      </c>
      <c r="N63" s="8">
        <v>101.33291933435807</v>
      </c>
      <c r="O63" s="8">
        <v>95.167225101789214</v>
      </c>
      <c r="P63" s="8">
        <v>90.631538561951402</v>
      </c>
      <c r="Q63" s="8">
        <v>91.794415749469891</v>
      </c>
      <c r="R63" s="8">
        <v>99.256164901635813</v>
      </c>
      <c r="S63" s="8">
        <v>108.0132212373228</v>
      </c>
      <c r="T63" s="8">
        <v>126.0541319104187</v>
      </c>
      <c r="U63" s="8">
        <v>129.69158591935076</v>
      </c>
      <c r="V63" s="8">
        <v>126.6203352439267</v>
      </c>
      <c r="W63" s="8">
        <v>122.89890633955376</v>
      </c>
      <c r="X63" s="8">
        <v>127.10681733785893</v>
      </c>
      <c r="Y63" s="8">
        <v>125.67043471450125</v>
      </c>
      <c r="Z63" s="8">
        <v>111.69982704454118</v>
      </c>
      <c r="AA63" s="8">
        <v>94.982632880924839</v>
      </c>
      <c r="AB63" s="8">
        <v>85.586677424956719</v>
      </c>
      <c r="AC63" s="8">
        <v>88.079799079028135</v>
      </c>
      <c r="AD63" s="8">
        <v>90.021656437319493</v>
      </c>
      <c r="AE63" s="8">
        <v>93.880196905443412</v>
      </c>
      <c r="AF63" s="8">
        <v>103.76437770307678</v>
      </c>
      <c r="AG63" s="8">
        <v>113.78679181803726</v>
      </c>
      <c r="AH63" s="8">
        <v>105.64930356598718</v>
      </c>
      <c r="AI63" s="8">
        <v>98.864847841376786</v>
      </c>
      <c r="AJ63" s="8">
        <v>104.58156888588164</v>
      </c>
      <c r="AK63" s="8">
        <v>97.608523158096546</v>
      </c>
      <c r="AL63" s="8">
        <v>103.68842708886312</v>
      </c>
      <c r="AM63" s="8">
        <v>104.79755529795949</v>
      </c>
      <c r="AN63" s="8">
        <v>110.11399637817041</v>
      </c>
      <c r="AO63" s="8">
        <v>109.57152852005913</v>
      </c>
      <c r="AP63" s="8">
        <v>111.09104315659688</v>
      </c>
      <c r="AQ63" s="8">
        <v>104.8019548965472</v>
      </c>
      <c r="AR63" s="8">
        <v>111.0189728558214</v>
      </c>
      <c r="AS63" s="8">
        <v>104.0808663109823</v>
      </c>
      <c r="AT63" s="8">
        <v>97.439061350810519</v>
      </c>
      <c r="AU63" s="8">
        <v>91.183602406623294</v>
      </c>
      <c r="AV63" s="8">
        <v>96.982942905476918</v>
      </c>
      <c r="AW63" s="8">
        <v>103.07225033377445</v>
      </c>
      <c r="AX63" s="8">
        <v>108.1328751943887</v>
      </c>
      <c r="AY63" s="8">
        <v>114.39687933976489</v>
      </c>
      <c r="AZ63" s="8">
        <v>121.37602358214315</v>
      </c>
      <c r="BA63" s="8">
        <v>128.70412505720617</v>
      </c>
      <c r="BB63" s="8">
        <v>119.90694617510074</v>
      </c>
      <c r="BC63" s="8">
        <v>118.80082543620844</v>
      </c>
      <c r="BD63" s="8">
        <v>110.48140574126126</v>
      </c>
      <c r="BE63" s="8">
        <v>109.88730549161798</v>
      </c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</row>
    <row r="64" spans="1:98" x14ac:dyDescent="0.2">
      <c r="A64" s="7" t="str">
        <f t="shared" si="0"/>
        <v>bue_nemiet_QU_17</v>
      </c>
      <c r="B64" s="5" t="s">
        <v>3825</v>
      </c>
      <c r="C64" s="5" t="s">
        <v>536</v>
      </c>
      <c r="D64" s="5">
        <v>17</v>
      </c>
      <c r="E64" s="8">
        <v>100</v>
      </c>
      <c r="F64" s="8">
        <v>104.37598651660333</v>
      </c>
      <c r="G64" s="8">
        <v>99.492326004526348</v>
      </c>
      <c r="H64" s="8">
        <v>92.564263519688623</v>
      </c>
      <c r="I64" s="8">
        <v>95.713248676981181</v>
      </c>
      <c r="J64" s="8">
        <v>93.672245405103098</v>
      </c>
      <c r="K64" s="8">
        <v>92.519604550516505</v>
      </c>
      <c r="L64" s="8">
        <v>103.92975818422683</v>
      </c>
      <c r="M64" s="8">
        <v>109.23965255807553</v>
      </c>
      <c r="N64" s="8">
        <v>107.67830041830729</v>
      </c>
      <c r="O64" s="8">
        <v>114.12361005517494</v>
      </c>
      <c r="P64" s="8">
        <v>110.99938087863426</v>
      </c>
      <c r="Q64" s="8">
        <v>109.62670025793429</v>
      </c>
      <c r="R64" s="8">
        <v>110.38315348334156</v>
      </c>
      <c r="S64" s="8">
        <v>109.42991621138238</v>
      </c>
      <c r="T64" s="8">
        <v>104.89392680537011</v>
      </c>
      <c r="U64" s="8">
        <v>105.92390289038498</v>
      </c>
      <c r="V64" s="8">
        <v>104.1791917347164</v>
      </c>
      <c r="W64" s="8">
        <v>96.965504155875209</v>
      </c>
      <c r="X64" s="8">
        <v>104.43851594211884</v>
      </c>
      <c r="Y64" s="8">
        <v>105.34576183423201</v>
      </c>
      <c r="Z64" s="8">
        <v>101.6788938186703</v>
      </c>
      <c r="AA64" s="8">
        <v>103.19769494320663</v>
      </c>
      <c r="AB64" s="8">
        <v>104.82710731139919</v>
      </c>
      <c r="AC64" s="8">
        <v>101.68551687119935</v>
      </c>
      <c r="AD64" s="8">
        <v>96.994172648811187</v>
      </c>
      <c r="AE64" s="8">
        <v>91.546032318385343</v>
      </c>
      <c r="AF64" s="8">
        <v>94.734003123907613</v>
      </c>
      <c r="AG64" s="8">
        <v>90.605583667752711</v>
      </c>
      <c r="AH64" s="8">
        <v>87.75972108567349</v>
      </c>
      <c r="AI64" s="8">
        <v>89.012218283533926</v>
      </c>
      <c r="AJ64" s="8">
        <v>85.004715412014193</v>
      </c>
      <c r="AK64" s="8">
        <v>79.772907889672283</v>
      </c>
      <c r="AL64" s="8">
        <v>84.021590180101995</v>
      </c>
      <c r="AM64" s="8">
        <v>87.370849952576918</v>
      </c>
      <c r="AN64" s="8">
        <v>91.938470452212712</v>
      </c>
      <c r="AO64" s="8">
        <v>96.139947786065292</v>
      </c>
      <c r="AP64" s="8">
        <v>93.563118992396326</v>
      </c>
      <c r="AQ64" s="8">
        <v>94.259363351513414</v>
      </c>
      <c r="AR64" s="8">
        <v>94.143430569809269</v>
      </c>
      <c r="AS64" s="8">
        <v>89.722206395245621</v>
      </c>
      <c r="AT64" s="8">
        <v>88.920376563333633</v>
      </c>
      <c r="AU64" s="8">
        <v>84.842323596929504</v>
      </c>
      <c r="AV64" s="8">
        <v>90.036359512543171</v>
      </c>
      <c r="AW64" s="8">
        <v>93.726595867778258</v>
      </c>
      <c r="AX64" s="8">
        <v>96.66972593235657</v>
      </c>
      <c r="AY64" s="8">
        <v>93.376664325137057</v>
      </c>
      <c r="AZ64" s="8">
        <v>97.796765312559444</v>
      </c>
      <c r="BA64" s="8">
        <v>97.453157328966782</v>
      </c>
      <c r="BB64" s="8">
        <v>97.455026773705754</v>
      </c>
      <c r="BC64" s="8">
        <v>100.7254201218241</v>
      </c>
      <c r="BD64" s="8">
        <v>94.96614122699981</v>
      </c>
      <c r="BE64" s="8">
        <v>92.108588777207615</v>
      </c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</row>
    <row r="65" spans="1:98" x14ac:dyDescent="0.2">
      <c r="A65" s="7" t="str">
        <f t="shared" si="0"/>
        <v>bue_nemiet_QU_18</v>
      </c>
      <c r="B65" s="5" t="s">
        <v>3825</v>
      </c>
      <c r="C65" s="5" t="s">
        <v>536</v>
      </c>
      <c r="D65" s="5">
        <v>18</v>
      </c>
      <c r="E65" s="8">
        <v>100</v>
      </c>
      <c r="F65" s="8">
        <v>103.60849832298733</v>
      </c>
      <c r="G65" s="8">
        <v>98.224471806280079</v>
      </c>
      <c r="H65" s="8">
        <v>89.289309558101991</v>
      </c>
      <c r="I65" s="8">
        <v>93.715401154129125</v>
      </c>
      <c r="J65" s="8">
        <v>88.317709654998538</v>
      </c>
      <c r="K65" s="8">
        <v>83.625124426039903</v>
      </c>
      <c r="L65" s="8">
        <v>94.48464017984216</v>
      </c>
      <c r="M65" s="8">
        <v>97.202170716234875</v>
      </c>
      <c r="N65" s="8">
        <v>93.789313568616151</v>
      </c>
      <c r="O65" s="8">
        <v>106.53534317009692</v>
      </c>
      <c r="P65" s="8">
        <v>118.94832238682849</v>
      </c>
      <c r="Q65" s="8">
        <v>122.75257714631182</v>
      </c>
      <c r="R65" s="8">
        <v>117.86930157119329</v>
      </c>
      <c r="S65" s="8">
        <v>110.0270298172403</v>
      </c>
      <c r="T65" s="8">
        <v>106.39124697389173</v>
      </c>
      <c r="U65" s="8">
        <v>106.8858347287907</v>
      </c>
      <c r="V65" s="8">
        <v>105.49017981170341</v>
      </c>
      <c r="W65" s="8">
        <v>104.52459532119376</v>
      </c>
      <c r="X65" s="8">
        <v>113.49728716891066</v>
      </c>
      <c r="Y65" s="8">
        <v>111.71645029234907</v>
      </c>
      <c r="Z65" s="8">
        <v>104.71625279275374</v>
      </c>
      <c r="AA65" s="8">
        <v>97.469563339360292</v>
      </c>
      <c r="AB65" s="8">
        <v>100.16780531539193</v>
      </c>
      <c r="AC65" s="8">
        <v>104.22293446929223</v>
      </c>
      <c r="AD65" s="8">
        <v>102.70643248041679</v>
      </c>
      <c r="AE65" s="8">
        <v>97.680637281276233</v>
      </c>
      <c r="AF65" s="8">
        <v>99.727618148065048</v>
      </c>
      <c r="AG65" s="8">
        <v>93.610603909650706</v>
      </c>
      <c r="AH65" s="8">
        <v>89.464144649308537</v>
      </c>
      <c r="AI65" s="8">
        <v>83.732066222733209</v>
      </c>
      <c r="AJ65" s="8">
        <v>78.395361801301206</v>
      </c>
      <c r="AK65" s="8">
        <v>73.49961503271966</v>
      </c>
      <c r="AL65" s="8">
        <v>75.001293558985964</v>
      </c>
      <c r="AM65" s="8">
        <v>78.171282151763904</v>
      </c>
      <c r="AN65" s="8">
        <v>81.82625229197393</v>
      </c>
      <c r="AO65" s="8">
        <v>86.656663341301879</v>
      </c>
      <c r="AP65" s="8">
        <v>88.907779188360493</v>
      </c>
      <c r="AQ65" s="8">
        <v>86.327620648929354</v>
      </c>
      <c r="AR65" s="8">
        <v>90.691323901345157</v>
      </c>
      <c r="AS65" s="8">
        <v>94.456058790358639</v>
      </c>
      <c r="AT65" s="8">
        <v>88.585705473021633</v>
      </c>
      <c r="AU65" s="8">
        <v>83.076115577011336</v>
      </c>
      <c r="AV65" s="8">
        <v>86.180662921618051</v>
      </c>
      <c r="AW65" s="8">
        <v>90.220010129187671</v>
      </c>
      <c r="AX65" s="8">
        <v>92.152782712587069</v>
      </c>
      <c r="AY65" s="8">
        <v>88.130115677237981</v>
      </c>
      <c r="AZ65" s="8">
        <v>93.519940747269487</v>
      </c>
      <c r="BA65" s="8">
        <v>98.786194244288311</v>
      </c>
      <c r="BB65" s="8">
        <v>92.416139298430792</v>
      </c>
      <c r="BC65" s="8">
        <v>97.095302283223631</v>
      </c>
      <c r="BD65" s="8">
        <v>90.382609738998426</v>
      </c>
      <c r="BE65" s="8">
        <v>88.42400539729492</v>
      </c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</row>
    <row r="66" spans="1:98" x14ac:dyDescent="0.2">
      <c r="A66" s="7" t="str">
        <f t="shared" ref="A66:A129" si="1">CONCATENATE(B66,"_",C66,"_",D66)</f>
        <v>bue_nemiet_QU_19</v>
      </c>
      <c r="B66" s="5" t="s">
        <v>3825</v>
      </c>
      <c r="C66" s="5" t="s">
        <v>536</v>
      </c>
      <c r="D66" s="5">
        <v>19</v>
      </c>
      <c r="E66" s="8">
        <v>100</v>
      </c>
      <c r="F66" s="8">
        <v>104.62781126545269</v>
      </c>
      <c r="G66" s="8">
        <v>100.22422737546842</v>
      </c>
      <c r="H66" s="8">
        <v>94.551022224629548</v>
      </c>
      <c r="I66" s="8">
        <v>97.65061938348363</v>
      </c>
      <c r="J66" s="8">
        <v>93.115425248075127</v>
      </c>
      <c r="K66" s="8">
        <v>89.367341241268278</v>
      </c>
      <c r="L66" s="8">
        <v>102.19679935910962</v>
      </c>
      <c r="M66" s="8">
        <v>104.93021887526292</v>
      </c>
      <c r="N66" s="8">
        <v>102.35433065080835</v>
      </c>
      <c r="O66" s="8">
        <v>111.9682927322426</v>
      </c>
      <c r="P66" s="8">
        <v>112.26446008114435</v>
      </c>
      <c r="Q66" s="8">
        <v>112.65025934034276</v>
      </c>
      <c r="R66" s="8">
        <v>115.39359491515202</v>
      </c>
      <c r="S66" s="8">
        <v>111.8203388906815</v>
      </c>
      <c r="T66" s="8">
        <v>111.89310540907675</v>
      </c>
      <c r="U66" s="8">
        <v>117.92457716894766</v>
      </c>
      <c r="V66" s="8">
        <v>116.40086671611255</v>
      </c>
      <c r="W66" s="8">
        <v>114.99655735317242</v>
      </c>
      <c r="X66" s="8">
        <v>124.79599641087529</v>
      </c>
      <c r="Y66" s="8">
        <v>121.43869137757497</v>
      </c>
      <c r="Z66" s="8">
        <v>118.34706132960821</v>
      </c>
      <c r="AA66" s="8">
        <v>119.53197710950825</v>
      </c>
      <c r="AB66" s="8">
        <v>125.69279177946737</v>
      </c>
      <c r="AC66" s="8">
        <v>123.81531572554103</v>
      </c>
      <c r="AD66" s="8">
        <v>117.2177299457787</v>
      </c>
      <c r="AE66" s="8">
        <v>110.64509172338974</v>
      </c>
      <c r="AF66" s="8">
        <v>112.85511029281521</v>
      </c>
      <c r="AG66" s="8">
        <v>106.08851287484396</v>
      </c>
      <c r="AH66" s="8">
        <v>100.57470921921737</v>
      </c>
      <c r="AI66" s="8">
        <v>93.939257244504475</v>
      </c>
      <c r="AJ66" s="8">
        <v>90.948566251503991</v>
      </c>
      <c r="AK66" s="8">
        <v>86.08142937011057</v>
      </c>
      <c r="AL66" s="8">
        <v>88.986079050204211</v>
      </c>
      <c r="AM66" s="8">
        <v>92.092149212708136</v>
      </c>
      <c r="AN66" s="8">
        <v>96.055749459647515</v>
      </c>
      <c r="AO66" s="8">
        <v>100.54526655623729</v>
      </c>
      <c r="AP66" s="8">
        <v>103.53794015066624</v>
      </c>
      <c r="AQ66" s="8">
        <v>107.42418790096499</v>
      </c>
      <c r="AR66" s="8">
        <v>109.95207716330111</v>
      </c>
      <c r="AS66" s="8">
        <v>106.59317462847355</v>
      </c>
      <c r="AT66" s="8">
        <v>105.27322824543801</v>
      </c>
      <c r="AU66" s="8">
        <v>98.888418276318703</v>
      </c>
      <c r="AV66" s="8">
        <v>98.919207233260764</v>
      </c>
      <c r="AW66" s="8">
        <v>100.55410725588187</v>
      </c>
      <c r="AX66" s="8">
        <v>99.347475934946559</v>
      </c>
      <c r="AY66" s="8">
        <v>95.405614328655147</v>
      </c>
      <c r="AZ66" s="8">
        <v>100.4632225879369</v>
      </c>
      <c r="BA66" s="8">
        <v>104.11387275868708</v>
      </c>
      <c r="BB66" s="8">
        <v>108.33607740268634</v>
      </c>
      <c r="BC66" s="8">
        <v>108.57295063544544</v>
      </c>
      <c r="BD66" s="8">
        <v>104.12329237574964</v>
      </c>
      <c r="BE66" s="8">
        <v>101.68800500354213</v>
      </c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</row>
    <row r="67" spans="1:98" x14ac:dyDescent="0.2">
      <c r="A67" s="7" t="str">
        <f t="shared" si="1"/>
        <v>bue_nemiet_QU_20</v>
      </c>
      <c r="B67" s="5" t="s">
        <v>3825</v>
      </c>
      <c r="C67" s="5" t="s">
        <v>536</v>
      </c>
      <c r="D67" s="5">
        <v>20</v>
      </c>
      <c r="E67" s="8">
        <v>100</v>
      </c>
      <c r="F67" s="8">
        <v>104.85419301561629</v>
      </c>
      <c r="G67" s="8">
        <v>101.52929252055121</v>
      </c>
      <c r="H67" s="8">
        <v>94.336074803427934</v>
      </c>
      <c r="I67" s="8">
        <v>98.425456849440863</v>
      </c>
      <c r="J67" s="8">
        <v>97.481396315714363</v>
      </c>
      <c r="K67" s="8">
        <v>93.349139808448257</v>
      </c>
      <c r="L67" s="8">
        <v>100.10064446909391</v>
      </c>
      <c r="M67" s="8">
        <v>101.35035641205535</v>
      </c>
      <c r="N67" s="8">
        <v>96.45824231185351</v>
      </c>
      <c r="O67" s="8">
        <v>102.65860687452964</v>
      </c>
      <c r="P67" s="8">
        <v>104.97039570015238</v>
      </c>
      <c r="Q67" s="8">
        <v>111.02640141177211</v>
      </c>
      <c r="R67" s="8">
        <v>118.8853735997411</v>
      </c>
      <c r="S67" s="8">
        <v>122.73596781974109</v>
      </c>
      <c r="T67" s="8">
        <v>120.11763734932796</v>
      </c>
      <c r="U67" s="8">
        <v>119.7528135535773</v>
      </c>
      <c r="V67" s="8">
        <v>115.90913651873609</v>
      </c>
      <c r="W67" s="8">
        <v>110.27402236090691</v>
      </c>
      <c r="X67" s="8">
        <v>120.69315284581484</v>
      </c>
      <c r="Y67" s="8">
        <v>123.77746162614875</v>
      </c>
      <c r="Z67" s="8">
        <v>122.09339669022424</v>
      </c>
      <c r="AA67" s="8">
        <v>131.33261288813338</v>
      </c>
      <c r="AB67" s="8">
        <v>137.01046845430523</v>
      </c>
      <c r="AC67" s="8">
        <v>135.58412445377013</v>
      </c>
      <c r="AD67" s="8">
        <v>126.87665168691102</v>
      </c>
      <c r="AE67" s="8">
        <v>118.6620228305713</v>
      </c>
      <c r="AF67" s="8">
        <v>117.96095472854589</v>
      </c>
      <c r="AG67" s="8">
        <v>112.14375461591443</v>
      </c>
      <c r="AH67" s="8">
        <v>103.68764090096056</v>
      </c>
      <c r="AI67" s="8">
        <v>97.95707028329106</v>
      </c>
      <c r="AJ67" s="8">
        <v>94.48868566215279</v>
      </c>
      <c r="AK67" s="8">
        <v>88.502857482031246</v>
      </c>
      <c r="AL67" s="8">
        <v>93.313260083339628</v>
      </c>
      <c r="AM67" s="8">
        <v>96.889392537459059</v>
      </c>
      <c r="AN67" s="8">
        <v>101.74739056338396</v>
      </c>
      <c r="AO67" s="8">
        <v>102.8803854956307</v>
      </c>
      <c r="AP67" s="8">
        <v>103.88051373577827</v>
      </c>
      <c r="AQ67" s="8">
        <v>107.33155064010278</v>
      </c>
      <c r="AR67" s="8">
        <v>112.51390009011624</v>
      </c>
      <c r="AS67" s="8">
        <v>106.33946978546052</v>
      </c>
      <c r="AT67" s="8">
        <v>106.83491430585772</v>
      </c>
      <c r="AU67" s="8">
        <v>100.16133425608238</v>
      </c>
      <c r="AV67" s="8">
        <v>106.41367159786923</v>
      </c>
      <c r="AW67" s="8">
        <v>109.68208508327398</v>
      </c>
      <c r="AX67" s="8">
        <v>107.56808366331239</v>
      </c>
      <c r="AY67" s="8">
        <v>102.42405924263815</v>
      </c>
      <c r="AZ67" s="8">
        <v>98.873655139496918</v>
      </c>
      <c r="BA67" s="8">
        <v>98.939265158069986</v>
      </c>
      <c r="BB67" s="8">
        <v>94.035622108288365</v>
      </c>
      <c r="BC67" s="8">
        <v>90.408612059248668</v>
      </c>
      <c r="BD67" s="8">
        <v>84.427492066777916</v>
      </c>
      <c r="BE67" s="8">
        <v>83.921053016473138</v>
      </c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</row>
    <row r="68" spans="1:98" x14ac:dyDescent="0.2">
      <c r="A68" s="7" t="str">
        <f t="shared" si="1"/>
        <v>bue_nemiet_QU_21</v>
      </c>
      <c r="B68" s="5" t="s">
        <v>3825</v>
      </c>
      <c r="C68" s="5" t="s">
        <v>536</v>
      </c>
      <c r="D68" s="5">
        <v>21</v>
      </c>
      <c r="E68" s="8">
        <v>100</v>
      </c>
      <c r="F68" s="8">
        <v>104.98580777834196</v>
      </c>
      <c r="G68" s="8">
        <v>104.17407909410498</v>
      </c>
      <c r="H68" s="8">
        <v>101.41651207911919</v>
      </c>
      <c r="I68" s="8">
        <v>107.14495710415044</v>
      </c>
      <c r="J68" s="8">
        <v>102.28808545568558</v>
      </c>
      <c r="K68" s="8">
        <v>101.75680291282056</v>
      </c>
      <c r="L68" s="8">
        <v>115.75710849180834</v>
      </c>
      <c r="M68" s="8">
        <v>121.72698383157517</v>
      </c>
      <c r="N68" s="8">
        <v>126.68118249244868</v>
      </c>
      <c r="O68" s="8">
        <v>142.93075705300524</v>
      </c>
      <c r="P68" s="8">
        <v>143.64217125019266</v>
      </c>
      <c r="Q68" s="8">
        <v>149.00016950116284</v>
      </c>
      <c r="R68" s="8">
        <v>151.66831138500001</v>
      </c>
      <c r="S68" s="8">
        <v>147.26817813331158</v>
      </c>
      <c r="T68" s="8">
        <v>143.1106457631877</v>
      </c>
      <c r="U68" s="8">
        <v>147.97509929276168</v>
      </c>
      <c r="V68" s="8">
        <v>145.96775969719445</v>
      </c>
      <c r="W68" s="8">
        <v>139.0419916266105</v>
      </c>
      <c r="X68" s="8">
        <v>144.36552940717678</v>
      </c>
      <c r="Y68" s="8">
        <v>143.65042766754095</v>
      </c>
      <c r="Z68" s="8">
        <v>139.02313416413335</v>
      </c>
      <c r="AA68" s="8">
        <v>136.76060783434579</v>
      </c>
      <c r="AB68" s="8">
        <v>136.54166079531106</v>
      </c>
      <c r="AC68" s="8">
        <v>143.18358412411072</v>
      </c>
      <c r="AD68" s="8">
        <v>137.59783933739956</v>
      </c>
      <c r="AE68" s="8">
        <v>129.30835845251008</v>
      </c>
      <c r="AF68" s="8">
        <v>129.70401906552877</v>
      </c>
      <c r="AG68" s="8">
        <v>121.90780574477435</v>
      </c>
      <c r="AH68" s="8">
        <v>106.22517144250824</v>
      </c>
      <c r="AI68" s="8">
        <v>98.995950534894746</v>
      </c>
      <c r="AJ68" s="8">
        <v>92.687824894013175</v>
      </c>
      <c r="AK68" s="8">
        <v>87.209972728399748</v>
      </c>
      <c r="AL68" s="8">
        <v>88.125556755702519</v>
      </c>
      <c r="AM68" s="8">
        <v>90.692238132466485</v>
      </c>
      <c r="AN68" s="8">
        <v>93.700385684036419</v>
      </c>
      <c r="AO68" s="8">
        <v>97.947504943496227</v>
      </c>
      <c r="AP68" s="8">
        <v>95.92768688535395</v>
      </c>
      <c r="AQ68" s="8">
        <v>97.346550077225828</v>
      </c>
      <c r="AR68" s="8">
        <v>101.09125257035272</v>
      </c>
      <c r="AS68" s="8">
        <v>102.45683313634488</v>
      </c>
      <c r="AT68" s="8">
        <v>106.08788982966648</v>
      </c>
      <c r="AU68" s="8">
        <v>105.72342380483337</v>
      </c>
      <c r="AV68" s="8">
        <v>111.78818002206525</v>
      </c>
      <c r="AW68" s="8">
        <v>118.15617404101215</v>
      </c>
      <c r="AX68" s="8">
        <v>113.75838651159616</v>
      </c>
      <c r="AY68" s="8">
        <v>107.05155654308946</v>
      </c>
      <c r="AZ68" s="8">
        <v>113.19473568590384</v>
      </c>
      <c r="BA68" s="8">
        <v>114.68202346457423</v>
      </c>
      <c r="BB68" s="8">
        <v>119.4190179919616</v>
      </c>
      <c r="BC68" s="8">
        <v>126.24884135798877</v>
      </c>
      <c r="BD68" s="8">
        <v>118.59567319744531</v>
      </c>
      <c r="BE68" s="8">
        <v>111.7752706807954</v>
      </c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</row>
    <row r="69" spans="1:98" x14ac:dyDescent="0.2">
      <c r="A69" s="7" t="str">
        <f t="shared" si="1"/>
        <v>bue_nemiet_QU_22</v>
      </c>
      <c r="B69" s="5" t="s">
        <v>3825</v>
      </c>
      <c r="C69" s="5" t="s">
        <v>536</v>
      </c>
      <c r="D69" s="5">
        <v>22</v>
      </c>
      <c r="E69" s="8">
        <v>100</v>
      </c>
      <c r="F69" s="8">
        <v>104.95239373646854</v>
      </c>
      <c r="G69" s="8">
        <v>103.51548934347355</v>
      </c>
      <c r="H69" s="8">
        <v>96.123555429687258</v>
      </c>
      <c r="I69" s="8">
        <v>99.651197242770365</v>
      </c>
      <c r="J69" s="8">
        <v>98.571213762529155</v>
      </c>
      <c r="K69" s="8">
        <v>95.633162661521524</v>
      </c>
      <c r="L69" s="8">
        <v>109.75529331184528</v>
      </c>
      <c r="M69" s="8">
        <v>111.51311199987755</v>
      </c>
      <c r="N69" s="8">
        <v>108.05606473939177</v>
      </c>
      <c r="O69" s="8">
        <v>113.60736951086805</v>
      </c>
      <c r="P69" s="8">
        <v>109.63562617673009</v>
      </c>
      <c r="Q69" s="8">
        <v>111.23715859617968</v>
      </c>
      <c r="R69" s="8">
        <v>115.12701116766068</v>
      </c>
      <c r="S69" s="8">
        <v>115.37355575425725</v>
      </c>
      <c r="T69" s="8">
        <v>114.11100333488147</v>
      </c>
      <c r="U69" s="8">
        <v>115.3621588231249</v>
      </c>
      <c r="V69" s="8">
        <v>111.63786441999137</v>
      </c>
      <c r="W69" s="8">
        <v>104.12793452176274</v>
      </c>
      <c r="X69" s="8">
        <v>111.43446058549569</v>
      </c>
      <c r="Y69" s="8">
        <v>111.76667048911368</v>
      </c>
      <c r="Z69" s="8">
        <v>103.57821879179163</v>
      </c>
      <c r="AA69" s="8">
        <v>98.921635995219887</v>
      </c>
      <c r="AB69" s="8">
        <v>100.513395432108</v>
      </c>
      <c r="AC69" s="8">
        <v>104.78515840190332</v>
      </c>
      <c r="AD69" s="8">
        <v>103.81687502607775</v>
      </c>
      <c r="AE69" s="8">
        <v>100.65965471944156</v>
      </c>
      <c r="AF69" s="8">
        <v>105.73109069834727</v>
      </c>
      <c r="AG69" s="8">
        <v>99.677004149914737</v>
      </c>
      <c r="AH69" s="8">
        <v>89.712873592804613</v>
      </c>
      <c r="AI69" s="8">
        <v>84.209810977893738</v>
      </c>
      <c r="AJ69" s="8">
        <v>79.512746008096698</v>
      </c>
      <c r="AK69" s="8">
        <v>74.67317141923364</v>
      </c>
      <c r="AL69" s="8">
        <v>77.992186119151583</v>
      </c>
      <c r="AM69" s="8">
        <v>81.32744843270234</v>
      </c>
      <c r="AN69" s="8">
        <v>85.103485944990027</v>
      </c>
      <c r="AO69" s="8">
        <v>88.171927030988201</v>
      </c>
      <c r="AP69" s="8">
        <v>92.697111194219445</v>
      </c>
      <c r="AQ69" s="8">
        <v>95.438982499042922</v>
      </c>
      <c r="AR69" s="8">
        <v>99.86979899584577</v>
      </c>
      <c r="AS69" s="8">
        <v>99.174170697751691</v>
      </c>
      <c r="AT69" s="8">
        <v>93.790410727225009</v>
      </c>
      <c r="AU69" s="8">
        <v>88.266519460549191</v>
      </c>
      <c r="AV69" s="8">
        <v>90.520137644275124</v>
      </c>
      <c r="AW69" s="8">
        <v>93.524403737038369</v>
      </c>
      <c r="AX69" s="8">
        <v>93.949467823069625</v>
      </c>
      <c r="AY69" s="8">
        <v>92.560379563545197</v>
      </c>
      <c r="AZ69" s="8">
        <v>98.03733088181113</v>
      </c>
      <c r="BA69" s="8">
        <v>101.24307802564078</v>
      </c>
      <c r="BB69" s="8">
        <v>102.96531606678147</v>
      </c>
      <c r="BC69" s="8">
        <v>107.22549228843805</v>
      </c>
      <c r="BD69" s="8">
        <v>102.45635616833459</v>
      </c>
      <c r="BE69" s="8">
        <v>99.447782867638779</v>
      </c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</row>
    <row r="70" spans="1:98" x14ac:dyDescent="0.2">
      <c r="A70" s="7" t="str">
        <f t="shared" si="1"/>
        <v>bue_nemiet_QU_23</v>
      </c>
      <c r="B70" s="5" t="s">
        <v>3825</v>
      </c>
      <c r="C70" s="5" t="s">
        <v>536</v>
      </c>
      <c r="D70" s="5">
        <v>23</v>
      </c>
      <c r="E70" s="8">
        <v>100</v>
      </c>
      <c r="F70" s="8">
        <v>97.784835899337992</v>
      </c>
      <c r="G70" s="8">
        <v>90.438479876681612</v>
      </c>
      <c r="H70" s="8">
        <v>83.354379736485996</v>
      </c>
      <c r="I70" s="8">
        <v>89.099666533560267</v>
      </c>
      <c r="J70" s="8">
        <v>86.423664399426741</v>
      </c>
      <c r="K70" s="8">
        <v>92.048515817841064</v>
      </c>
      <c r="L70" s="8">
        <v>126.97475637422949</v>
      </c>
      <c r="M70" s="8">
        <v>150.56271744966742</v>
      </c>
      <c r="N70" s="8">
        <v>157.09269576089483</v>
      </c>
      <c r="O70" s="8">
        <v>173.93041321991637</v>
      </c>
      <c r="P70" s="8">
        <v>161.39378299885425</v>
      </c>
      <c r="Q70" s="8">
        <v>140.25935278399811</v>
      </c>
      <c r="R70" s="8">
        <v>129.11589401572945</v>
      </c>
      <c r="S70" s="8">
        <v>128.67704099786457</v>
      </c>
      <c r="T70" s="8">
        <v>135.90399642988794</v>
      </c>
      <c r="U70" s="8">
        <v>145.38064612836828</v>
      </c>
      <c r="V70" s="8">
        <v>144.64228438906585</v>
      </c>
      <c r="W70" s="8">
        <v>149.28048422785605</v>
      </c>
      <c r="X70" s="8">
        <v>172.01161455681364</v>
      </c>
      <c r="Y70" s="8">
        <v>178.24549960222896</v>
      </c>
      <c r="Z70" s="8">
        <v>170.79653326352334</v>
      </c>
      <c r="AA70" s="8">
        <v>176.74126370943907</v>
      </c>
      <c r="AB70" s="8">
        <v>182.59757952688361</v>
      </c>
      <c r="AC70" s="8">
        <v>189.51416478667855</v>
      </c>
      <c r="AD70" s="8">
        <v>183.86559241621271</v>
      </c>
      <c r="AE70" s="8">
        <v>171.5685211811213</v>
      </c>
      <c r="AF70" s="8">
        <v>161.00775724416852</v>
      </c>
      <c r="AG70" s="8">
        <v>148.39189206751522</v>
      </c>
      <c r="AH70" s="8">
        <v>128.19625225541785</v>
      </c>
      <c r="AI70" s="8">
        <v>116.74671519112623</v>
      </c>
      <c r="AJ70" s="8">
        <v>107.15173213173786</v>
      </c>
      <c r="AK70" s="8">
        <v>100.27867020528581</v>
      </c>
      <c r="AL70" s="8">
        <v>106.61645346580603</v>
      </c>
      <c r="AM70" s="8">
        <v>106.16844488983685</v>
      </c>
      <c r="AN70" s="8">
        <v>108.84329077045021</v>
      </c>
      <c r="AO70" s="8">
        <v>102.09990854822063</v>
      </c>
      <c r="AP70" s="8">
        <v>106.8053833809163</v>
      </c>
      <c r="AQ70" s="8">
        <v>109.5931784533049</v>
      </c>
      <c r="AR70" s="8">
        <v>101.57193567716627</v>
      </c>
      <c r="AS70" s="8">
        <v>107.65651158457163</v>
      </c>
      <c r="AT70" s="8">
        <v>100.73561752709558</v>
      </c>
      <c r="AU70" s="8">
        <v>95.199785695461799</v>
      </c>
      <c r="AV70" s="8">
        <v>101.28773463262048</v>
      </c>
      <c r="AW70" s="8">
        <v>107.68008105461374</v>
      </c>
      <c r="AX70" s="8">
        <v>105.68916236996498</v>
      </c>
      <c r="AY70" s="8">
        <v>99.523993906409487</v>
      </c>
      <c r="AZ70" s="8">
        <v>105.8486483581824</v>
      </c>
      <c r="BA70" s="8">
        <v>99.207761114502688</v>
      </c>
      <c r="BB70" s="8">
        <v>102.77335771891862</v>
      </c>
      <c r="BC70" s="8">
        <v>109.37692403632488</v>
      </c>
      <c r="BD70" s="8">
        <v>101.36024696515362</v>
      </c>
      <c r="BE70" s="8">
        <v>97.748269684421047</v>
      </c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</row>
    <row r="71" spans="1:98" x14ac:dyDescent="0.2">
      <c r="A71" s="7" t="str">
        <f t="shared" si="1"/>
        <v>bue_nemiet_QU_24</v>
      </c>
      <c r="B71" s="5" t="s">
        <v>3825</v>
      </c>
      <c r="C71" s="5" t="s">
        <v>536</v>
      </c>
      <c r="D71" s="5">
        <v>24</v>
      </c>
      <c r="E71" s="8">
        <v>100</v>
      </c>
      <c r="F71" s="8">
        <v>104.79886275283303</v>
      </c>
      <c r="G71" s="8">
        <v>98.016627687684775</v>
      </c>
      <c r="H71" s="8">
        <v>94.285566240857548</v>
      </c>
      <c r="I71" s="8">
        <v>99.759459901124572</v>
      </c>
      <c r="J71" s="8">
        <v>93.311209169831216</v>
      </c>
      <c r="K71" s="8">
        <v>87.052993131701854</v>
      </c>
      <c r="L71" s="8">
        <v>104.39503859280306</v>
      </c>
      <c r="M71" s="8">
        <v>115.46793352259883</v>
      </c>
      <c r="N71" s="8">
        <v>115.71325499534532</v>
      </c>
      <c r="O71" s="8">
        <v>124.16074259888975</v>
      </c>
      <c r="P71" s="8">
        <v>119.41434372585404</v>
      </c>
      <c r="Q71" s="8">
        <v>117.65816690225144</v>
      </c>
      <c r="R71" s="8">
        <v>110.02758731252544</v>
      </c>
      <c r="S71" s="8">
        <v>101.3306516536345</v>
      </c>
      <c r="T71" s="8">
        <v>110.60828524757018</v>
      </c>
      <c r="U71" s="8">
        <v>123.6519686729374</v>
      </c>
      <c r="V71" s="8">
        <v>126.00343683257118</v>
      </c>
      <c r="W71" s="8">
        <v>123.70089923143308</v>
      </c>
      <c r="X71" s="8">
        <v>135.32323557443922</v>
      </c>
      <c r="Y71" s="8">
        <v>138.36819169994817</v>
      </c>
      <c r="Z71" s="8">
        <v>135.09745933396206</v>
      </c>
      <c r="AA71" s="8">
        <v>136.86524928874815</v>
      </c>
      <c r="AB71" s="8">
        <v>143.67173961924843</v>
      </c>
      <c r="AC71" s="8">
        <v>149.86835655806334</v>
      </c>
      <c r="AD71" s="8">
        <v>138.50431261877955</v>
      </c>
      <c r="AE71" s="8">
        <v>128.93733452275657</v>
      </c>
      <c r="AF71" s="8">
        <v>121.5555463931159</v>
      </c>
      <c r="AG71" s="8">
        <v>113.92621940059189</v>
      </c>
      <c r="AH71" s="8">
        <v>107.21114853710078</v>
      </c>
      <c r="AI71" s="8">
        <v>99.091932666458561</v>
      </c>
      <c r="AJ71" s="8">
        <v>92.534657522994493</v>
      </c>
      <c r="AK71" s="8">
        <v>86.905633388647985</v>
      </c>
      <c r="AL71" s="8">
        <v>88.008979974389803</v>
      </c>
      <c r="AM71" s="8">
        <v>91.096308631015916</v>
      </c>
      <c r="AN71" s="8">
        <v>94.884525528677543</v>
      </c>
      <c r="AO71" s="8">
        <v>99.86292431346989</v>
      </c>
      <c r="AP71" s="8">
        <v>103.87712488861713</v>
      </c>
      <c r="AQ71" s="8">
        <v>93.23353195698337</v>
      </c>
      <c r="AR71" s="8">
        <v>96.944303826814348</v>
      </c>
      <c r="AS71" s="8">
        <v>91.825428362528172</v>
      </c>
      <c r="AT71" s="8">
        <v>92.411310974277583</v>
      </c>
      <c r="AU71" s="8">
        <v>86.733247672335281</v>
      </c>
      <c r="AV71" s="8">
        <v>92.017840077273263</v>
      </c>
      <c r="AW71" s="8">
        <v>97.566662091075727</v>
      </c>
      <c r="AX71" s="8">
        <v>92.839703509639563</v>
      </c>
      <c r="AY71" s="8">
        <v>98.137021455385039</v>
      </c>
      <c r="AZ71" s="8">
        <v>104.00643244136521</v>
      </c>
      <c r="BA71" s="8">
        <v>98.558015509012094</v>
      </c>
      <c r="BB71" s="8">
        <v>90.570729749225734</v>
      </c>
      <c r="BC71" s="8">
        <v>92.575809603508006</v>
      </c>
      <c r="BD71" s="8">
        <v>86.867057931698554</v>
      </c>
      <c r="BE71" s="8">
        <v>88.035345945371617</v>
      </c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</row>
    <row r="72" spans="1:98" x14ac:dyDescent="0.2">
      <c r="A72" s="7" t="str">
        <f t="shared" si="1"/>
        <v>bue_nemiet_QU_25</v>
      </c>
      <c r="B72" s="5" t="s">
        <v>3825</v>
      </c>
      <c r="C72" s="5" t="s">
        <v>536</v>
      </c>
      <c r="D72" s="5">
        <v>25</v>
      </c>
      <c r="E72" s="8">
        <v>100</v>
      </c>
      <c r="F72" s="8">
        <v>103.20793300565343</v>
      </c>
      <c r="G72" s="8">
        <v>99.116675267142369</v>
      </c>
      <c r="H72" s="8">
        <v>102.38135321671675</v>
      </c>
      <c r="I72" s="8">
        <v>120.72006530155657</v>
      </c>
      <c r="J72" s="8">
        <v>126.6586769210287</v>
      </c>
      <c r="K72" s="8">
        <v>127.62154913625854</v>
      </c>
      <c r="L72" s="8">
        <v>140.73466517329769</v>
      </c>
      <c r="M72" s="8">
        <v>143.48741410460906</v>
      </c>
      <c r="N72" s="8">
        <v>130.26405940996361</v>
      </c>
      <c r="O72" s="8">
        <v>132.1983669416889</v>
      </c>
      <c r="P72" s="8">
        <v>131.93594092157298</v>
      </c>
      <c r="Q72" s="8">
        <v>128.59731332636818</v>
      </c>
      <c r="R72" s="8">
        <v>133.84560302933218</v>
      </c>
      <c r="S72" s="8">
        <v>127.98294600562147</v>
      </c>
      <c r="T72" s="8">
        <v>123.77729498361536</v>
      </c>
      <c r="U72" s="8">
        <v>124.17198987907912</v>
      </c>
      <c r="V72" s="8">
        <v>121.34281190207261</v>
      </c>
      <c r="W72" s="8">
        <v>120.53604102817597</v>
      </c>
      <c r="X72" s="8">
        <v>128.74509794159582</v>
      </c>
      <c r="Y72" s="8">
        <v>129.96458126318106</v>
      </c>
      <c r="Z72" s="8">
        <v>115.62283598962186</v>
      </c>
      <c r="AA72" s="8">
        <v>108.76759547810838</v>
      </c>
      <c r="AB72" s="8">
        <v>109.97089994899503</v>
      </c>
      <c r="AC72" s="8">
        <v>110.39976954046114</v>
      </c>
      <c r="AD72" s="8">
        <v>114.56628163294262</v>
      </c>
      <c r="AE72" s="8">
        <v>120.23514960109051</v>
      </c>
      <c r="AF72" s="8">
        <v>128.10930091329658</v>
      </c>
      <c r="AG72" s="8">
        <v>124.71352126713691</v>
      </c>
      <c r="AH72" s="8">
        <v>106.57516620608895</v>
      </c>
      <c r="AI72" s="8">
        <v>100.6588080880836</v>
      </c>
      <c r="AJ72" s="8">
        <v>95.142595940239801</v>
      </c>
      <c r="AK72" s="8">
        <v>89.883199962125843</v>
      </c>
      <c r="AL72" s="8">
        <v>94.499191064543737</v>
      </c>
      <c r="AM72" s="8">
        <v>98.823752765911038</v>
      </c>
      <c r="AN72" s="8">
        <v>103.60996313179938</v>
      </c>
      <c r="AO72" s="8">
        <v>109.19480005447168</v>
      </c>
      <c r="AP72" s="8">
        <v>103.92349398434027</v>
      </c>
      <c r="AQ72" s="8">
        <v>107.32573840388804</v>
      </c>
      <c r="AR72" s="8">
        <v>105.18221307921733</v>
      </c>
      <c r="AS72" s="8">
        <v>103.78352301659204</v>
      </c>
      <c r="AT72" s="8">
        <v>97.742581913943724</v>
      </c>
      <c r="AU72" s="8">
        <v>93.445082985977976</v>
      </c>
      <c r="AV72" s="8">
        <v>93.130075820393543</v>
      </c>
      <c r="AW72" s="8">
        <v>89.333248952257122</v>
      </c>
      <c r="AX72" s="8">
        <v>88.962635100840657</v>
      </c>
      <c r="AY72" s="8">
        <v>87.346935403978705</v>
      </c>
      <c r="AZ72" s="8">
        <v>92.16808826511118</v>
      </c>
      <c r="BA72" s="8">
        <v>90.50215889978135</v>
      </c>
      <c r="BB72" s="8">
        <v>93.094858818951607</v>
      </c>
      <c r="BC72" s="8">
        <v>98.242595510070927</v>
      </c>
      <c r="BD72" s="8">
        <v>98.678492895191354</v>
      </c>
      <c r="BE72" s="8">
        <v>99.367311313474659</v>
      </c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</row>
    <row r="73" spans="1:98" x14ac:dyDescent="0.2">
      <c r="A73" s="7" t="str">
        <f t="shared" si="1"/>
        <v>bue_mw_QU_1</v>
      </c>
      <c r="B73" s="5" t="s">
        <v>3826</v>
      </c>
      <c r="C73" s="5" t="s">
        <v>536</v>
      </c>
      <c r="D73" s="5">
        <v>1</v>
      </c>
      <c r="E73" s="8">
        <v>100</v>
      </c>
      <c r="F73" s="8">
        <v>104.1389916897685</v>
      </c>
      <c r="G73" s="8">
        <v>101.33548128943079</v>
      </c>
      <c r="H73" s="8">
        <v>95.818938345463749</v>
      </c>
      <c r="I73" s="8">
        <v>100.38645347265796</v>
      </c>
      <c r="J73" s="8">
        <v>95.831182840390042</v>
      </c>
      <c r="K73" s="8">
        <v>91.423160767173172</v>
      </c>
      <c r="L73" s="8">
        <v>99.730200682227292</v>
      </c>
      <c r="M73" s="8">
        <v>106.161785730877</v>
      </c>
      <c r="N73" s="8">
        <v>106.89456081361189</v>
      </c>
      <c r="O73" s="8">
        <v>118.95610820733886</v>
      </c>
      <c r="P73" s="8">
        <v>118.31487993963815</v>
      </c>
      <c r="Q73" s="8">
        <v>113.2173874794702</v>
      </c>
      <c r="R73" s="8">
        <v>113.20023450572549</v>
      </c>
      <c r="S73" s="8">
        <v>109.6538042625437</v>
      </c>
      <c r="T73" s="8">
        <v>108.9237983823818</v>
      </c>
      <c r="U73" s="8">
        <v>111.89005038458552</v>
      </c>
      <c r="V73" s="8">
        <v>111.04323524925161</v>
      </c>
      <c r="W73" s="8">
        <v>107.69224992667448</v>
      </c>
      <c r="X73" s="8">
        <v>115.77232528741681</v>
      </c>
      <c r="Y73" s="8">
        <v>117.49031980384706</v>
      </c>
      <c r="Z73" s="8">
        <v>111.71573696871</v>
      </c>
      <c r="AA73" s="8">
        <v>110.618604670409</v>
      </c>
      <c r="AB73" s="8">
        <v>111.75611575794939</v>
      </c>
      <c r="AC73" s="8">
        <v>121.19769879990166</v>
      </c>
      <c r="AD73" s="8">
        <v>118.29740016451751</v>
      </c>
      <c r="AE73" s="8">
        <v>113.71014261279495</v>
      </c>
      <c r="AF73" s="8">
        <v>117.5292669601975</v>
      </c>
      <c r="AG73" s="8">
        <v>110.70299968516875</v>
      </c>
      <c r="AH73" s="8">
        <v>102.88365128032093</v>
      </c>
      <c r="AI73" s="8">
        <v>96.196241184111614</v>
      </c>
      <c r="AJ73" s="8">
        <v>88.67596865685239</v>
      </c>
      <c r="AK73" s="8">
        <v>82.724055689675893</v>
      </c>
      <c r="AL73" s="8">
        <v>85.264683576904758</v>
      </c>
      <c r="AM73" s="8">
        <v>88.103611899289987</v>
      </c>
      <c r="AN73" s="8">
        <v>93.484478530627385</v>
      </c>
      <c r="AO73" s="8">
        <v>97.808972172965042</v>
      </c>
      <c r="AP73" s="8">
        <v>101.23360721535161</v>
      </c>
      <c r="AQ73" s="8">
        <v>105.50039560786917</v>
      </c>
      <c r="AR73" s="8">
        <v>107.47660848460563</v>
      </c>
      <c r="AS73" s="8">
        <v>104.21802510787657</v>
      </c>
      <c r="AT73" s="8">
        <v>102.24515369272072</v>
      </c>
      <c r="AU73" s="8">
        <v>96.847002906998839</v>
      </c>
      <c r="AV73" s="8">
        <v>101.25491655251912</v>
      </c>
      <c r="AW73" s="8">
        <v>104.71102984916148</v>
      </c>
      <c r="AX73" s="8">
        <v>106.49449156008369</v>
      </c>
      <c r="AY73" s="8">
        <v>106.48007178736142</v>
      </c>
      <c r="AZ73" s="8">
        <v>113.75138999236758</v>
      </c>
      <c r="BA73" s="8">
        <v>119.67307735497457</v>
      </c>
      <c r="BB73" s="8">
        <v>121.87140617952682</v>
      </c>
      <c r="BC73" s="8">
        <v>116.19100472303536</v>
      </c>
      <c r="BD73" s="8">
        <v>111.00211257908303</v>
      </c>
      <c r="BE73" s="8">
        <v>109.80606882950701</v>
      </c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</row>
    <row r="74" spans="1:98" x14ac:dyDescent="0.2">
      <c r="A74" s="7" t="str">
        <f t="shared" si="1"/>
        <v>bue_mw_QU_2</v>
      </c>
      <c r="B74" s="5" t="s">
        <v>3826</v>
      </c>
      <c r="C74" s="5" t="s">
        <v>536</v>
      </c>
      <c r="D74" s="5">
        <v>2</v>
      </c>
      <c r="E74" s="8">
        <v>100</v>
      </c>
      <c r="F74" s="8">
        <v>104.4547726713505</v>
      </c>
      <c r="G74" s="8">
        <v>102.52393516706708</v>
      </c>
      <c r="H74" s="8">
        <v>96.040228575785207</v>
      </c>
      <c r="I74" s="8">
        <v>100.93849625011804</v>
      </c>
      <c r="J74" s="8">
        <v>96.433992221138695</v>
      </c>
      <c r="K74" s="8">
        <v>92.870569516881375</v>
      </c>
      <c r="L74" s="8">
        <v>103.01753246364731</v>
      </c>
      <c r="M74" s="8">
        <v>107.58893795643911</v>
      </c>
      <c r="N74" s="8">
        <v>99.643479350870308</v>
      </c>
      <c r="O74" s="8">
        <v>105.65713810750105</v>
      </c>
      <c r="P74" s="8">
        <v>105.35459898666639</v>
      </c>
      <c r="Q74" s="8">
        <v>109.5297415564867</v>
      </c>
      <c r="R74" s="8">
        <v>114.92946044386723</v>
      </c>
      <c r="S74" s="8">
        <v>114.44792652046914</v>
      </c>
      <c r="T74" s="8">
        <v>108.22572819608349</v>
      </c>
      <c r="U74" s="8">
        <v>109.77760430369142</v>
      </c>
      <c r="V74" s="8">
        <v>107.79696365733302</v>
      </c>
      <c r="W74" s="8">
        <v>102.00341368642863</v>
      </c>
      <c r="X74" s="8">
        <v>111.2069349742258</v>
      </c>
      <c r="Y74" s="8">
        <v>113.61811275628406</v>
      </c>
      <c r="Z74" s="8">
        <v>110.66771874831163</v>
      </c>
      <c r="AA74" s="8">
        <v>120.19609584625887</v>
      </c>
      <c r="AB74" s="8">
        <v>120.98140565151073</v>
      </c>
      <c r="AC74" s="8">
        <v>131.50302643105732</v>
      </c>
      <c r="AD74" s="8">
        <v>124.24040410113071</v>
      </c>
      <c r="AE74" s="8">
        <v>115.48443653091711</v>
      </c>
      <c r="AF74" s="8">
        <v>117.42310031467757</v>
      </c>
      <c r="AG74" s="8">
        <v>110.40865427365327</v>
      </c>
      <c r="AH74" s="8">
        <v>102.79859037759225</v>
      </c>
      <c r="AI74" s="8">
        <v>93.003135967321114</v>
      </c>
      <c r="AJ74" s="8">
        <v>85.725876972192737</v>
      </c>
      <c r="AK74" s="8">
        <v>80.228235218241068</v>
      </c>
      <c r="AL74" s="8">
        <v>83.289264317051462</v>
      </c>
      <c r="AM74" s="8">
        <v>86.601403503933838</v>
      </c>
      <c r="AN74" s="8">
        <v>92.141716723963455</v>
      </c>
      <c r="AO74" s="8">
        <v>97.003438248116808</v>
      </c>
      <c r="AP74" s="8">
        <v>102.45277636569625</v>
      </c>
      <c r="AQ74" s="8">
        <v>105.96764307882589</v>
      </c>
      <c r="AR74" s="8">
        <v>110.63481279622395</v>
      </c>
      <c r="AS74" s="8">
        <v>110.83515540501081</v>
      </c>
      <c r="AT74" s="8">
        <v>100.75162568889493</v>
      </c>
      <c r="AU74" s="8">
        <v>93.443703000054356</v>
      </c>
      <c r="AV74" s="8">
        <v>96.554203888739181</v>
      </c>
      <c r="AW74" s="8">
        <v>98.140180722043795</v>
      </c>
      <c r="AX74" s="8">
        <v>94.990828065229309</v>
      </c>
      <c r="AY74" s="8">
        <v>91.642702188064206</v>
      </c>
      <c r="AZ74" s="8">
        <v>98.290926745248512</v>
      </c>
      <c r="BA74" s="8">
        <v>98.734010833343859</v>
      </c>
      <c r="BB74" s="8">
        <v>101.45816061249209</v>
      </c>
      <c r="BC74" s="8">
        <v>101.20690614488032</v>
      </c>
      <c r="BD74" s="8">
        <v>95.201103220857291</v>
      </c>
      <c r="BE74" s="8">
        <v>86.480408184964631</v>
      </c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</row>
    <row r="75" spans="1:98" x14ac:dyDescent="0.2">
      <c r="A75" s="7" t="str">
        <f t="shared" si="1"/>
        <v>bue_mw_QU_3</v>
      </c>
      <c r="B75" s="5" t="s">
        <v>3826</v>
      </c>
      <c r="C75" s="5" t="s">
        <v>536</v>
      </c>
      <c r="D75" s="5">
        <v>3</v>
      </c>
      <c r="E75" s="8">
        <v>100</v>
      </c>
      <c r="F75" s="8">
        <v>103.43861166942921</v>
      </c>
      <c r="G75" s="8">
        <v>99.296077027016935</v>
      </c>
      <c r="H75" s="8">
        <v>94.237337417369844</v>
      </c>
      <c r="I75" s="8">
        <v>99.318436598325547</v>
      </c>
      <c r="J75" s="8">
        <v>94.616451572161125</v>
      </c>
      <c r="K75" s="8">
        <v>91.721735202860629</v>
      </c>
      <c r="L75" s="8">
        <v>97.654806891391729</v>
      </c>
      <c r="M75" s="8">
        <v>101.44366454384499</v>
      </c>
      <c r="N75" s="8">
        <v>100.4893497044399</v>
      </c>
      <c r="O75" s="8">
        <v>110.40128371603639</v>
      </c>
      <c r="P75" s="8">
        <v>109.57138101959939</v>
      </c>
      <c r="Q75" s="8">
        <v>114.91791503662844</v>
      </c>
      <c r="R75" s="8">
        <v>120.66580514548005</v>
      </c>
      <c r="S75" s="8">
        <v>119.8764574469001</v>
      </c>
      <c r="T75" s="8">
        <v>118.62880578476714</v>
      </c>
      <c r="U75" s="8">
        <v>123.3851406014965</v>
      </c>
      <c r="V75" s="8">
        <v>121.39224424025834</v>
      </c>
      <c r="W75" s="8">
        <v>114.68046011730475</v>
      </c>
      <c r="X75" s="8">
        <v>125.43174343276289</v>
      </c>
      <c r="Y75" s="8">
        <v>128.95367948788166</v>
      </c>
      <c r="Z75" s="8">
        <v>121.2538010861454</v>
      </c>
      <c r="AA75" s="8">
        <v>115.72264706681395</v>
      </c>
      <c r="AB75" s="8">
        <v>121.05338628959674</v>
      </c>
      <c r="AC75" s="8">
        <v>132.89325900781571</v>
      </c>
      <c r="AD75" s="8">
        <v>126.1594573292423</v>
      </c>
      <c r="AE75" s="8">
        <v>120.89148964312579</v>
      </c>
      <c r="AF75" s="8">
        <v>124.46327749674271</v>
      </c>
      <c r="AG75" s="8">
        <v>117.11593806328295</v>
      </c>
      <c r="AH75" s="8">
        <v>108.98399255928418</v>
      </c>
      <c r="AI75" s="8">
        <v>96.095110181965481</v>
      </c>
      <c r="AJ75" s="8">
        <v>93.936761202498744</v>
      </c>
      <c r="AK75" s="8">
        <v>89.754368940926739</v>
      </c>
      <c r="AL75" s="8">
        <v>93.722941215283271</v>
      </c>
      <c r="AM75" s="8">
        <v>97.139991835276518</v>
      </c>
      <c r="AN75" s="8">
        <v>102.86457462275207</v>
      </c>
      <c r="AO75" s="8">
        <v>105.54354891701652</v>
      </c>
      <c r="AP75" s="8">
        <v>112.48141483838423</v>
      </c>
      <c r="AQ75" s="8">
        <v>118.55448994707068</v>
      </c>
      <c r="AR75" s="8">
        <v>120.54132136764788</v>
      </c>
      <c r="AS75" s="8">
        <v>122.46518379583091</v>
      </c>
      <c r="AT75" s="8">
        <v>111.0641453485284</v>
      </c>
      <c r="AU75" s="8">
        <v>103.61727651385553</v>
      </c>
      <c r="AV75" s="8">
        <v>106.48995468435882</v>
      </c>
      <c r="AW75" s="8">
        <v>103.43241671161614</v>
      </c>
      <c r="AX75" s="8">
        <v>99.579350450376651</v>
      </c>
      <c r="AY75" s="8">
        <v>95.5316344631769</v>
      </c>
      <c r="AZ75" s="8">
        <v>103.53790806827038</v>
      </c>
      <c r="BA75" s="8">
        <v>109.9044708297783</v>
      </c>
      <c r="BB75" s="8">
        <v>110.58403685965689</v>
      </c>
      <c r="BC75" s="8">
        <v>113.63604021307974</v>
      </c>
      <c r="BD75" s="8">
        <v>110.74700359284719</v>
      </c>
      <c r="BE75" s="8">
        <v>102.0022972017657</v>
      </c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</row>
    <row r="76" spans="1:98" x14ac:dyDescent="0.2">
      <c r="A76" s="7" t="str">
        <f t="shared" si="1"/>
        <v>bue_mw_QU_5</v>
      </c>
      <c r="B76" s="5" t="s">
        <v>3826</v>
      </c>
      <c r="C76" s="5" t="s">
        <v>536</v>
      </c>
      <c r="D76" s="5">
        <v>5</v>
      </c>
      <c r="E76" s="8">
        <v>100</v>
      </c>
      <c r="F76" s="8">
        <v>106.10156434728975</v>
      </c>
      <c r="G76" s="8">
        <v>107.88299296510526</v>
      </c>
      <c r="H76" s="8">
        <v>102.13643347038166</v>
      </c>
      <c r="I76" s="8">
        <v>105.04642407983167</v>
      </c>
      <c r="J76" s="8">
        <v>93.643640626390663</v>
      </c>
      <c r="K76" s="8">
        <v>86.926468095409319</v>
      </c>
      <c r="L76" s="8">
        <v>93.943618485148633</v>
      </c>
      <c r="M76" s="8">
        <v>101.40301374054208</v>
      </c>
      <c r="N76" s="8">
        <v>100.87054246518778</v>
      </c>
      <c r="O76" s="8">
        <v>109.66777060270346</v>
      </c>
      <c r="P76" s="8">
        <v>103.19290874188096</v>
      </c>
      <c r="Q76" s="8">
        <v>116.31799595318688</v>
      </c>
      <c r="R76" s="8">
        <v>125.30146809479933</v>
      </c>
      <c r="S76" s="8">
        <v>128.98205023361925</v>
      </c>
      <c r="T76" s="8">
        <v>130.91548278846358</v>
      </c>
      <c r="U76" s="8">
        <v>138.76833334517363</v>
      </c>
      <c r="V76" s="8">
        <v>136.20142028917553</v>
      </c>
      <c r="W76" s="8">
        <v>134.60849032788809</v>
      </c>
      <c r="X76" s="8">
        <v>142.38370969546051</v>
      </c>
      <c r="Y76" s="8">
        <v>120.05763255803032</v>
      </c>
      <c r="Z76" s="8">
        <v>108.6062284520246</v>
      </c>
      <c r="AA76" s="8">
        <v>110.6238416117874</v>
      </c>
      <c r="AB76" s="8">
        <v>104.23766292817874</v>
      </c>
      <c r="AC76" s="8">
        <v>122.0823700978285</v>
      </c>
      <c r="AD76" s="8">
        <v>116.49146442679086</v>
      </c>
      <c r="AE76" s="8">
        <v>110.72024774018658</v>
      </c>
      <c r="AF76" s="8">
        <v>117.44987479653557</v>
      </c>
      <c r="AG76" s="8">
        <v>110.46027442889901</v>
      </c>
      <c r="AH76" s="8">
        <v>101.84754331188822</v>
      </c>
      <c r="AI76" s="8">
        <v>88.320636485661495</v>
      </c>
      <c r="AJ76" s="8">
        <v>81.927657291333304</v>
      </c>
      <c r="AK76" s="8">
        <v>78.537172687358037</v>
      </c>
      <c r="AL76" s="8">
        <v>86.012796331593464</v>
      </c>
      <c r="AM76" s="8">
        <v>81.892726238602236</v>
      </c>
      <c r="AN76" s="8">
        <v>84.851188393825041</v>
      </c>
      <c r="AO76" s="8">
        <v>85.057658424862396</v>
      </c>
      <c r="AP76" s="8">
        <v>85.739368548882666</v>
      </c>
      <c r="AQ76" s="8">
        <v>89.843901204109883</v>
      </c>
      <c r="AR76" s="8">
        <v>94.526085151909683</v>
      </c>
      <c r="AS76" s="8">
        <v>92.141302574379623</v>
      </c>
      <c r="AT76" s="8">
        <v>86.295833069509811</v>
      </c>
      <c r="AU76" s="8">
        <v>80.264814924681687</v>
      </c>
      <c r="AV76" s="8">
        <v>84.705880214854204</v>
      </c>
      <c r="AW76" s="8">
        <v>88.453885332094302</v>
      </c>
      <c r="AX76" s="8">
        <v>90.27413774175227</v>
      </c>
      <c r="AY76" s="8">
        <v>88.431901433761865</v>
      </c>
      <c r="AZ76" s="8">
        <v>98.074375009263392</v>
      </c>
      <c r="BA76" s="8">
        <v>97.510536317343437</v>
      </c>
      <c r="BB76" s="8">
        <v>100.57704673675704</v>
      </c>
      <c r="BC76" s="8">
        <v>105.21138744021563</v>
      </c>
      <c r="BD76" s="8">
        <v>98.11563226666344</v>
      </c>
      <c r="BE76" s="8">
        <v>89.401010326368336</v>
      </c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</row>
    <row r="77" spans="1:98" x14ac:dyDescent="0.2">
      <c r="A77" s="7" t="str">
        <f t="shared" si="1"/>
        <v>bue_mw_QU_9</v>
      </c>
      <c r="B77" s="5" t="s">
        <v>3826</v>
      </c>
      <c r="C77" s="5" t="s">
        <v>536</v>
      </c>
      <c r="D77" s="5">
        <v>9</v>
      </c>
      <c r="E77" s="8">
        <v>100</v>
      </c>
      <c r="F77" s="8">
        <v>101.24441410074894</v>
      </c>
      <c r="G77" s="8">
        <v>96.629679781451856</v>
      </c>
      <c r="H77" s="8">
        <v>91.87852043662356</v>
      </c>
      <c r="I77" s="8">
        <v>97.507801739275251</v>
      </c>
      <c r="J77" s="8">
        <v>97.397859236263315</v>
      </c>
      <c r="K77" s="8">
        <v>96.349001148011709</v>
      </c>
      <c r="L77" s="8">
        <v>106.04124432317221</v>
      </c>
      <c r="M77" s="8">
        <v>110.36003012551112</v>
      </c>
      <c r="N77" s="8">
        <v>107.53906017684207</v>
      </c>
      <c r="O77" s="8">
        <v>121.3820033473225</v>
      </c>
      <c r="P77" s="8">
        <v>120.75144409563245</v>
      </c>
      <c r="Q77" s="8">
        <v>121.21470290907146</v>
      </c>
      <c r="R77" s="8">
        <v>122.42813790547544</v>
      </c>
      <c r="S77" s="8">
        <v>116.99376682688147</v>
      </c>
      <c r="T77" s="8">
        <v>117.97454571745376</v>
      </c>
      <c r="U77" s="8">
        <v>120.79747583761313</v>
      </c>
      <c r="V77" s="8">
        <v>119.4426485551874</v>
      </c>
      <c r="W77" s="8">
        <v>112.32084786762701</v>
      </c>
      <c r="X77" s="8">
        <v>119.63356067134869</v>
      </c>
      <c r="Y77" s="8">
        <v>117.30260543090306</v>
      </c>
      <c r="Z77" s="8">
        <v>113.49767725688496</v>
      </c>
      <c r="AA77" s="8">
        <v>104.4566341719876</v>
      </c>
      <c r="AB77" s="8">
        <v>108.88310137394912</v>
      </c>
      <c r="AC77" s="8">
        <v>127.10449380874221</v>
      </c>
      <c r="AD77" s="8">
        <v>128.68784698369942</v>
      </c>
      <c r="AE77" s="8">
        <v>121.97504927370844</v>
      </c>
      <c r="AF77" s="8">
        <v>123.56488260880951</v>
      </c>
      <c r="AG77" s="8">
        <v>116.33814812914305</v>
      </c>
      <c r="AH77" s="8">
        <v>103.27574419654739</v>
      </c>
      <c r="AI77" s="8">
        <v>93.322736533735295</v>
      </c>
      <c r="AJ77" s="8">
        <v>85.320220644195459</v>
      </c>
      <c r="AK77" s="8">
        <v>81.96313979832729</v>
      </c>
      <c r="AL77" s="8">
        <v>86.429869573264668</v>
      </c>
      <c r="AM77" s="8">
        <v>88.404051555636272</v>
      </c>
      <c r="AN77" s="8">
        <v>89.151883734600617</v>
      </c>
      <c r="AO77" s="8">
        <v>86.498460629896513</v>
      </c>
      <c r="AP77" s="8">
        <v>81.057118156746228</v>
      </c>
      <c r="AQ77" s="8">
        <v>80.165447460396763</v>
      </c>
      <c r="AR77" s="8">
        <v>72.449253744367809</v>
      </c>
      <c r="AS77" s="8">
        <v>76.831982579786512</v>
      </c>
      <c r="AT77" s="8">
        <v>83.903031992333922</v>
      </c>
      <c r="AU77" s="8">
        <v>88.826549564020837</v>
      </c>
      <c r="AV77" s="8">
        <v>93.748826077462624</v>
      </c>
      <c r="AW77" s="8">
        <v>102.30432057148786</v>
      </c>
      <c r="AX77" s="8">
        <v>108.73816020822002</v>
      </c>
      <c r="AY77" s="8">
        <v>119.29529454802289</v>
      </c>
      <c r="AZ77" s="8">
        <v>129.66750014751571</v>
      </c>
      <c r="BA77" s="8">
        <v>140.32154618222103</v>
      </c>
      <c r="BB77" s="8">
        <v>146.53592865077943</v>
      </c>
      <c r="BC77" s="8">
        <v>136.43784770180406</v>
      </c>
      <c r="BD77" s="8">
        <v>126.05651653369949</v>
      </c>
      <c r="BE77" s="8">
        <v>127.49091791308935</v>
      </c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</row>
    <row r="78" spans="1:98" x14ac:dyDescent="0.2">
      <c r="A78" s="7" t="str">
        <f t="shared" si="1"/>
        <v>bue_mw_QU_10</v>
      </c>
      <c r="B78" s="5" t="s">
        <v>3826</v>
      </c>
      <c r="C78" s="5" t="s">
        <v>536</v>
      </c>
      <c r="D78" s="5">
        <v>10</v>
      </c>
      <c r="E78" s="8">
        <v>100</v>
      </c>
      <c r="F78" s="8">
        <v>104.9347666815023</v>
      </c>
      <c r="G78" s="8">
        <v>100.28711275909339</v>
      </c>
      <c r="H78" s="8">
        <v>94.874431359663248</v>
      </c>
      <c r="I78" s="8">
        <v>101.22670542315588</v>
      </c>
      <c r="J78" s="8">
        <v>102.15384790248183</v>
      </c>
      <c r="K78" s="8">
        <v>103.18551816917929</v>
      </c>
      <c r="L78" s="8">
        <v>117.24931708257608</v>
      </c>
      <c r="M78" s="8">
        <v>124.90071358168804</v>
      </c>
      <c r="N78" s="8">
        <v>119.7826167366092</v>
      </c>
      <c r="O78" s="8">
        <v>123.48584182085247</v>
      </c>
      <c r="P78" s="8">
        <v>119.13470833752788</v>
      </c>
      <c r="Q78" s="8">
        <v>121.51826466090169</v>
      </c>
      <c r="R78" s="8">
        <v>122.46955277090127</v>
      </c>
      <c r="S78" s="8">
        <v>119.38861948661585</v>
      </c>
      <c r="T78" s="8">
        <v>116.37222623997374</v>
      </c>
      <c r="U78" s="8">
        <v>121.55100512639694</v>
      </c>
      <c r="V78" s="8">
        <v>119.97818311384532</v>
      </c>
      <c r="W78" s="8">
        <v>114.27113134665734</v>
      </c>
      <c r="X78" s="8">
        <v>120.78999920993977</v>
      </c>
      <c r="Y78" s="8">
        <v>122.0149134206322</v>
      </c>
      <c r="Z78" s="8">
        <v>117.40707689715731</v>
      </c>
      <c r="AA78" s="8">
        <v>111.54730025767492</v>
      </c>
      <c r="AB78" s="8">
        <v>113.07604684701478</v>
      </c>
      <c r="AC78" s="8">
        <v>130.13964783318036</v>
      </c>
      <c r="AD78" s="8">
        <v>130.68675383418497</v>
      </c>
      <c r="AE78" s="8">
        <v>122.9008720838691</v>
      </c>
      <c r="AF78" s="8">
        <v>124.61410869638947</v>
      </c>
      <c r="AG78" s="8">
        <v>127.38122190070173</v>
      </c>
      <c r="AH78" s="8">
        <v>120.99050031862571</v>
      </c>
      <c r="AI78" s="8">
        <v>112.7010102911228</v>
      </c>
      <c r="AJ78" s="8">
        <v>116.08089519504598</v>
      </c>
      <c r="AK78" s="8">
        <v>107.94654609065661</v>
      </c>
      <c r="AL78" s="8">
        <v>93.528364211346968</v>
      </c>
      <c r="AM78" s="8">
        <v>87.187805614282652</v>
      </c>
      <c r="AN78" s="8">
        <v>90.058192541860109</v>
      </c>
      <c r="AO78" s="8">
        <v>91.81245959463989</v>
      </c>
      <c r="AP78" s="8">
        <v>91.080894561392867</v>
      </c>
      <c r="AQ78" s="8">
        <v>93.165319241296402</v>
      </c>
      <c r="AR78" s="8">
        <v>98.728165081469683</v>
      </c>
      <c r="AS78" s="8">
        <v>92.316349225551591</v>
      </c>
      <c r="AT78" s="8">
        <v>94.525267340032869</v>
      </c>
      <c r="AU78" s="8">
        <v>87.500821103216765</v>
      </c>
      <c r="AV78" s="8">
        <v>91.108947646648815</v>
      </c>
      <c r="AW78" s="8">
        <v>97.193855050418335</v>
      </c>
      <c r="AX78" s="8">
        <v>103.34808655104848</v>
      </c>
      <c r="AY78" s="8">
        <v>105.08674909353199</v>
      </c>
      <c r="AZ78" s="8">
        <v>113.527496798784</v>
      </c>
      <c r="BA78" s="8">
        <v>107.40684198891491</v>
      </c>
      <c r="BB78" s="8">
        <v>114.54607342844834</v>
      </c>
      <c r="BC78" s="8">
        <v>118.29342819297655</v>
      </c>
      <c r="BD78" s="8">
        <v>110.5188034467329</v>
      </c>
      <c r="BE78" s="8">
        <v>95.821095909202995</v>
      </c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</row>
    <row r="79" spans="1:98" x14ac:dyDescent="0.2">
      <c r="A79" s="7" t="str">
        <f t="shared" si="1"/>
        <v>bue_mw_QU_11</v>
      </c>
      <c r="B79" s="5" t="s">
        <v>3826</v>
      </c>
      <c r="C79" s="5" t="s">
        <v>536</v>
      </c>
      <c r="D79" s="5">
        <v>11</v>
      </c>
      <c r="E79" s="8">
        <v>100</v>
      </c>
      <c r="F79" s="8">
        <v>103.19852243655055</v>
      </c>
      <c r="G79" s="8">
        <v>98.403185555304759</v>
      </c>
      <c r="H79" s="8">
        <v>91.818073522240041</v>
      </c>
      <c r="I79" s="8">
        <v>98.438917045286217</v>
      </c>
      <c r="J79" s="8">
        <v>97.901987034717536</v>
      </c>
      <c r="K79" s="8">
        <v>94.491155863469643</v>
      </c>
      <c r="L79" s="8">
        <v>104.24904113314908</v>
      </c>
      <c r="M79" s="8">
        <v>108.92971671206126</v>
      </c>
      <c r="N79" s="8">
        <v>101.55480083115636</v>
      </c>
      <c r="O79" s="8">
        <v>108.29427486911527</v>
      </c>
      <c r="P79" s="8">
        <v>111.82275024386988</v>
      </c>
      <c r="Q79" s="8">
        <v>115.29504856471256</v>
      </c>
      <c r="R79" s="8">
        <v>119.43037715418259</v>
      </c>
      <c r="S79" s="8">
        <v>119.41340515157806</v>
      </c>
      <c r="T79" s="8">
        <v>120.65735101438342</v>
      </c>
      <c r="U79" s="8">
        <v>123.23166686977419</v>
      </c>
      <c r="V79" s="8">
        <v>123.40524058309859</v>
      </c>
      <c r="W79" s="8">
        <v>116.39486494323062</v>
      </c>
      <c r="X79" s="8">
        <v>123.01645311236493</v>
      </c>
      <c r="Y79" s="8">
        <v>118.0229105654784</v>
      </c>
      <c r="Z79" s="8">
        <v>115.23548223771603</v>
      </c>
      <c r="AA79" s="8">
        <v>120.68662988651727</v>
      </c>
      <c r="AB79" s="8">
        <v>127.47205543076095</v>
      </c>
      <c r="AC79" s="8">
        <v>129.99699821664689</v>
      </c>
      <c r="AD79" s="8">
        <v>124.77240415016651</v>
      </c>
      <c r="AE79" s="8">
        <v>119.09479483761933</v>
      </c>
      <c r="AF79" s="8">
        <v>121.35517385973824</v>
      </c>
      <c r="AG79" s="8">
        <v>113.82656459989447</v>
      </c>
      <c r="AH79" s="8">
        <v>106.20272719536119</v>
      </c>
      <c r="AI79" s="8">
        <v>92.397446359540581</v>
      </c>
      <c r="AJ79" s="8">
        <v>85.205930016623583</v>
      </c>
      <c r="AK79" s="8">
        <v>82.458895374473585</v>
      </c>
      <c r="AL79" s="8">
        <v>85.793823203529556</v>
      </c>
      <c r="AM79" s="8">
        <v>88.539582568425999</v>
      </c>
      <c r="AN79" s="8">
        <v>92.609399015322523</v>
      </c>
      <c r="AO79" s="8">
        <v>97.38608499938583</v>
      </c>
      <c r="AP79" s="8">
        <v>102.23198046198654</v>
      </c>
      <c r="AQ79" s="8">
        <v>102.35241026550044</v>
      </c>
      <c r="AR79" s="8">
        <v>103.44590278599122</v>
      </c>
      <c r="AS79" s="8">
        <v>102.53347909207579</v>
      </c>
      <c r="AT79" s="8">
        <v>102.60485878855729</v>
      </c>
      <c r="AU79" s="8">
        <v>96.547490057219662</v>
      </c>
      <c r="AV79" s="8">
        <v>97.916998674778071</v>
      </c>
      <c r="AW79" s="8">
        <v>98.614161874951137</v>
      </c>
      <c r="AX79" s="8">
        <v>101.55474593329944</v>
      </c>
      <c r="AY79" s="8">
        <v>101.72681571913613</v>
      </c>
      <c r="AZ79" s="8">
        <v>110.14316342587777</v>
      </c>
      <c r="BA79" s="8">
        <v>110.13155699903578</v>
      </c>
      <c r="BB79" s="8">
        <v>107.69179764230275</v>
      </c>
      <c r="BC79" s="8">
        <v>105.27335779180656</v>
      </c>
      <c r="BD79" s="8">
        <v>101.29207798426208</v>
      </c>
      <c r="BE79" s="8">
        <v>96.878294286165229</v>
      </c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</row>
    <row r="80" spans="1:98" x14ac:dyDescent="0.2">
      <c r="A80" s="7" t="str">
        <f t="shared" si="1"/>
        <v>bue_mw_QU_12</v>
      </c>
      <c r="B80" s="5" t="s">
        <v>3826</v>
      </c>
      <c r="C80" s="5" t="s">
        <v>536</v>
      </c>
      <c r="D80" s="5">
        <v>12</v>
      </c>
      <c r="E80" s="8">
        <v>100</v>
      </c>
      <c r="F80" s="8">
        <v>102.27295617610332</v>
      </c>
      <c r="G80" s="8">
        <v>98.747291068281399</v>
      </c>
      <c r="H80" s="8">
        <v>92.022102250406533</v>
      </c>
      <c r="I80" s="8">
        <v>95.98736762635636</v>
      </c>
      <c r="J80" s="8">
        <v>91.28625570830782</v>
      </c>
      <c r="K80" s="8">
        <v>86.080902617967809</v>
      </c>
      <c r="L80" s="8">
        <v>95.072909533062997</v>
      </c>
      <c r="M80" s="8">
        <v>105.11835771379354</v>
      </c>
      <c r="N80" s="8">
        <v>107.70048665491838</v>
      </c>
      <c r="O80" s="8">
        <v>121.8850615057397</v>
      </c>
      <c r="P80" s="8">
        <v>116.72529619618494</v>
      </c>
      <c r="Q80" s="8">
        <v>110.65694712577798</v>
      </c>
      <c r="R80" s="8">
        <v>111.58675101465863</v>
      </c>
      <c r="S80" s="8">
        <v>108.32027042886435</v>
      </c>
      <c r="T80" s="8">
        <v>107.76635913566153</v>
      </c>
      <c r="U80" s="8">
        <v>114.3733169855943</v>
      </c>
      <c r="V80" s="8">
        <v>111.42524380816702</v>
      </c>
      <c r="W80" s="8">
        <v>110.36380852453303</v>
      </c>
      <c r="X80" s="8">
        <v>116.90650723633425</v>
      </c>
      <c r="Y80" s="8">
        <v>111.85571091890816</v>
      </c>
      <c r="Z80" s="8">
        <v>110.04651266290841</v>
      </c>
      <c r="AA80" s="8">
        <v>111.67232511017502</v>
      </c>
      <c r="AB80" s="8">
        <v>117.78755573461434</v>
      </c>
      <c r="AC80" s="8">
        <v>141.54978768685572</v>
      </c>
      <c r="AD80" s="8">
        <v>130.38270168501387</v>
      </c>
      <c r="AE80" s="8">
        <v>122.14115930627354</v>
      </c>
      <c r="AF80" s="8">
        <v>120.86316345651056</v>
      </c>
      <c r="AG80" s="8">
        <v>113.98242635747305</v>
      </c>
      <c r="AH80" s="8">
        <v>105.67093790996765</v>
      </c>
      <c r="AI80" s="8">
        <v>102.72453701985054</v>
      </c>
      <c r="AJ80" s="8">
        <v>90.85045422303449</v>
      </c>
      <c r="AK80" s="8">
        <v>81.938202185441469</v>
      </c>
      <c r="AL80" s="8">
        <v>84.569878822479978</v>
      </c>
      <c r="AM80" s="8">
        <v>88.281891199452105</v>
      </c>
      <c r="AN80" s="8">
        <v>93.975775316802981</v>
      </c>
      <c r="AO80" s="8">
        <v>100.48669424786287</v>
      </c>
      <c r="AP80" s="8">
        <v>105.89757489921587</v>
      </c>
      <c r="AQ80" s="8">
        <v>109.39498612467931</v>
      </c>
      <c r="AR80" s="8">
        <v>115.42444789846309</v>
      </c>
      <c r="AS80" s="8">
        <v>119.55278798371029</v>
      </c>
      <c r="AT80" s="8">
        <v>105.78417340705728</v>
      </c>
      <c r="AU80" s="8">
        <v>99.60752181850043</v>
      </c>
      <c r="AV80" s="8">
        <v>105.30000259505124</v>
      </c>
      <c r="AW80" s="8">
        <v>107.70096159139371</v>
      </c>
      <c r="AX80" s="8">
        <v>103.04199417425902</v>
      </c>
      <c r="AY80" s="8">
        <v>100.90897458179219</v>
      </c>
      <c r="AZ80" s="8">
        <v>108.79874451819491</v>
      </c>
      <c r="BA80" s="8">
        <v>106.40306240731915</v>
      </c>
      <c r="BB80" s="8">
        <v>116.09847452201856</v>
      </c>
      <c r="BC80" s="8">
        <v>109.18782724885882</v>
      </c>
      <c r="BD80" s="8">
        <v>101.95960887903904</v>
      </c>
      <c r="BE80" s="8">
        <v>103.76516794313359</v>
      </c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</row>
    <row r="81" spans="1:98" x14ac:dyDescent="0.2">
      <c r="A81" s="7" t="str">
        <f t="shared" si="1"/>
        <v>bue_mw_QU_13</v>
      </c>
      <c r="B81" s="5" t="s">
        <v>3826</v>
      </c>
      <c r="C81" s="5" t="s">
        <v>536</v>
      </c>
      <c r="D81" s="5">
        <v>13</v>
      </c>
      <c r="E81" s="8">
        <v>100</v>
      </c>
      <c r="F81" s="8">
        <v>101.3484143759819</v>
      </c>
      <c r="G81" s="8">
        <v>94.136007442549655</v>
      </c>
      <c r="H81" s="8">
        <v>88.445291465471826</v>
      </c>
      <c r="I81" s="8">
        <v>93.735443406495435</v>
      </c>
      <c r="J81" s="8">
        <v>91.613578080317652</v>
      </c>
      <c r="K81" s="8">
        <v>89.590043831673441</v>
      </c>
      <c r="L81" s="8">
        <v>98.81350817768994</v>
      </c>
      <c r="M81" s="8">
        <v>103.70420668521312</v>
      </c>
      <c r="N81" s="8">
        <v>101.92238053677659</v>
      </c>
      <c r="O81" s="8">
        <v>112.33830862655067</v>
      </c>
      <c r="P81" s="8">
        <v>109.83617581985008</v>
      </c>
      <c r="Q81" s="8">
        <v>110.03478135329578</v>
      </c>
      <c r="R81" s="8">
        <v>111.93733307328428</v>
      </c>
      <c r="S81" s="8">
        <v>106.02158522558993</v>
      </c>
      <c r="T81" s="8">
        <v>106.16207441659078</v>
      </c>
      <c r="U81" s="8">
        <v>108.23694896740817</v>
      </c>
      <c r="V81" s="8">
        <v>108.30030586581603</v>
      </c>
      <c r="W81" s="8">
        <v>106.68437656255909</v>
      </c>
      <c r="X81" s="8">
        <v>114.05635462258901</v>
      </c>
      <c r="Y81" s="8">
        <v>113.86027953175468</v>
      </c>
      <c r="Z81" s="8">
        <v>107.44864625494725</v>
      </c>
      <c r="AA81" s="8">
        <v>101.85464362340062</v>
      </c>
      <c r="AB81" s="8">
        <v>105.61696355975008</v>
      </c>
      <c r="AC81" s="8">
        <v>122.73443187714592</v>
      </c>
      <c r="AD81" s="8">
        <v>114.09813064062723</v>
      </c>
      <c r="AE81" s="8">
        <v>108.63357275756597</v>
      </c>
      <c r="AF81" s="8">
        <v>114.17119604141834</v>
      </c>
      <c r="AG81" s="8">
        <v>107.55164191501554</v>
      </c>
      <c r="AH81" s="8">
        <v>99.871628647145982</v>
      </c>
      <c r="AI81" s="8">
        <v>92.671015261225634</v>
      </c>
      <c r="AJ81" s="8">
        <v>93.770494152624536</v>
      </c>
      <c r="AK81" s="8">
        <v>88.589071371594727</v>
      </c>
      <c r="AL81" s="8">
        <v>91.437531666832115</v>
      </c>
      <c r="AM81" s="8">
        <v>86.013003174981023</v>
      </c>
      <c r="AN81" s="8">
        <v>91.154174050122734</v>
      </c>
      <c r="AO81" s="8">
        <v>93.398029689475749</v>
      </c>
      <c r="AP81" s="8">
        <v>98.725270635406105</v>
      </c>
      <c r="AQ81" s="8">
        <v>104.12372670803687</v>
      </c>
      <c r="AR81" s="8">
        <v>97.990889232612545</v>
      </c>
      <c r="AS81" s="8">
        <v>98.529486092098779</v>
      </c>
      <c r="AT81" s="8">
        <v>97.796342727316286</v>
      </c>
      <c r="AU81" s="8">
        <v>90.854551733411995</v>
      </c>
      <c r="AV81" s="8">
        <v>94.815739948316917</v>
      </c>
      <c r="AW81" s="8">
        <v>101.7062596505363</v>
      </c>
      <c r="AX81" s="8">
        <v>95.132972839717397</v>
      </c>
      <c r="AY81" s="8">
        <v>90.16808230889437</v>
      </c>
      <c r="AZ81" s="8">
        <v>94.224284587310734</v>
      </c>
      <c r="BA81" s="8">
        <v>93.146094715273392</v>
      </c>
      <c r="BB81" s="8">
        <v>97.533587481697978</v>
      </c>
      <c r="BC81" s="8">
        <v>92.429857454800654</v>
      </c>
      <c r="BD81" s="8">
        <v>86.261918666658474</v>
      </c>
      <c r="BE81" s="8">
        <v>82.286849800472766</v>
      </c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</row>
    <row r="82" spans="1:98" x14ac:dyDescent="0.2">
      <c r="A82" s="7" t="str">
        <f t="shared" si="1"/>
        <v>bue_mw_QU_14</v>
      </c>
      <c r="B82" s="5" t="s">
        <v>3826</v>
      </c>
      <c r="C82" s="5" t="s">
        <v>536</v>
      </c>
      <c r="D82" s="5">
        <v>14</v>
      </c>
      <c r="E82" s="8">
        <v>100</v>
      </c>
      <c r="F82" s="8">
        <v>103.53497734708156</v>
      </c>
      <c r="G82" s="8">
        <v>99.468001378311229</v>
      </c>
      <c r="H82" s="8">
        <v>93.057217125552569</v>
      </c>
      <c r="I82" s="8">
        <v>99.236343833920657</v>
      </c>
      <c r="J82" s="8">
        <v>96.982459496986323</v>
      </c>
      <c r="K82" s="8">
        <v>94.033525820568642</v>
      </c>
      <c r="L82" s="8">
        <v>106.07030377018411</v>
      </c>
      <c r="M82" s="8">
        <v>112.58457922334915</v>
      </c>
      <c r="N82" s="8">
        <v>106.14372982872572</v>
      </c>
      <c r="O82" s="8">
        <v>99.685317428024206</v>
      </c>
      <c r="P82" s="8">
        <v>94.934297820232203</v>
      </c>
      <c r="Q82" s="8">
        <v>100.01648175354372</v>
      </c>
      <c r="R82" s="8">
        <v>108.14658304384402</v>
      </c>
      <c r="S82" s="8">
        <v>117.68801274914789</v>
      </c>
      <c r="T82" s="8">
        <v>137.3448556891108</v>
      </c>
      <c r="U82" s="8">
        <v>133.98277218109902</v>
      </c>
      <c r="V82" s="8">
        <v>130.80990112212126</v>
      </c>
      <c r="W82" s="8">
        <v>126.96533898227074</v>
      </c>
      <c r="X82" s="8">
        <v>131.31247975202564</v>
      </c>
      <c r="Y82" s="8">
        <v>133.23946988609944</v>
      </c>
      <c r="Z82" s="8">
        <v>118.42742308956358</v>
      </c>
      <c r="AA82" s="8">
        <v>100.70336497356</v>
      </c>
      <c r="AB82" s="8">
        <v>90.741498231627958</v>
      </c>
      <c r="AC82" s="8">
        <v>101.41409216044781</v>
      </c>
      <c r="AD82" s="8">
        <v>103.64992492977014</v>
      </c>
      <c r="AE82" s="8">
        <v>108.09260512126365</v>
      </c>
      <c r="AF82" s="8">
        <v>119.47313996379114</v>
      </c>
      <c r="AG82" s="8">
        <v>130.61754061769804</v>
      </c>
      <c r="AH82" s="8">
        <v>120.91158076639159</v>
      </c>
      <c r="AI82" s="8">
        <v>104.9355865517096</v>
      </c>
      <c r="AJ82" s="8">
        <v>108.76586334569396</v>
      </c>
      <c r="AK82" s="8">
        <v>102.37980744099902</v>
      </c>
      <c r="AL82" s="8">
        <v>108.64093478297092</v>
      </c>
      <c r="AM82" s="8">
        <v>107.4769818262171</v>
      </c>
      <c r="AN82" s="8">
        <v>113.1100354540722</v>
      </c>
      <c r="AO82" s="8">
        <v>114.55116872060324</v>
      </c>
      <c r="AP82" s="8">
        <v>116.1053647759787</v>
      </c>
      <c r="AQ82" s="8">
        <v>109.53240564450198</v>
      </c>
      <c r="AR82" s="8">
        <v>116.03004143466092</v>
      </c>
      <c r="AS82" s="8">
        <v>108.77072072942788</v>
      </c>
      <c r="AT82" s="8">
        <v>99.650872412893136</v>
      </c>
      <c r="AU82" s="8">
        <v>91.806772000343059</v>
      </c>
      <c r="AV82" s="8">
        <v>96.265597655277958</v>
      </c>
      <c r="AW82" s="8">
        <v>103.34800217700062</v>
      </c>
      <c r="AX82" s="8">
        <v>109.88181595700419</v>
      </c>
      <c r="AY82" s="8">
        <v>118.83224421622319</v>
      </c>
      <c r="AZ82" s="8">
        <v>128.56698187774475</v>
      </c>
      <c r="BA82" s="8">
        <v>137.15984832488488</v>
      </c>
      <c r="BB82" s="8">
        <v>127.37325695526253</v>
      </c>
      <c r="BC82" s="8">
        <v>124.67457310777368</v>
      </c>
      <c r="BD82" s="8">
        <v>115.89861566095169</v>
      </c>
      <c r="BE82" s="8">
        <v>106.39608051350309</v>
      </c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</row>
    <row r="83" spans="1:98" x14ac:dyDescent="0.2">
      <c r="A83" s="7" t="str">
        <f t="shared" si="1"/>
        <v>bue_mw_QU_17</v>
      </c>
      <c r="B83" s="5" t="s">
        <v>3826</v>
      </c>
      <c r="C83" s="5" t="s">
        <v>536</v>
      </c>
      <c r="D83" s="5">
        <v>17</v>
      </c>
      <c r="E83" s="8">
        <v>100</v>
      </c>
      <c r="F83" s="8">
        <v>104.45231837450831</v>
      </c>
      <c r="G83" s="8">
        <v>99.635843804689031</v>
      </c>
      <c r="H83" s="8">
        <v>92.746519975940728</v>
      </c>
      <c r="I83" s="8">
        <v>96.695041540251594</v>
      </c>
      <c r="J83" s="8">
        <v>94.661125507628554</v>
      </c>
      <c r="K83" s="8">
        <v>93.598152771981773</v>
      </c>
      <c r="L83" s="8">
        <v>105.22483631681303</v>
      </c>
      <c r="M83" s="8">
        <v>115.10465574254387</v>
      </c>
      <c r="N83" s="8">
        <v>113.53585751209101</v>
      </c>
      <c r="O83" s="8">
        <v>120.27163987341119</v>
      </c>
      <c r="P83" s="8">
        <v>116.78364504484773</v>
      </c>
      <c r="Q83" s="8">
        <v>117.0810197420534</v>
      </c>
      <c r="R83" s="8">
        <v>117.6523380017311</v>
      </c>
      <c r="S83" s="8">
        <v>116.11146792137608</v>
      </c>
      <c r="T83" s="8">
        <v>111.14173092005049</v>
      </c>
      <c r="U83" s="8">
        <v>106.02503283009082</v>
      </c>
      <c r="V83" s="8">
        <v>104.31908379858228</v>
      </c>
      <c r="W83" s="8">
        <v>97.128536605525156</v>
      </c>
      <c r="X83" s="8">
        <v>104.61617132396086</v>
      </c>
      <c r="Y83" s="8">
        <v>104.55839123025341</v>
      </c>
      <c r="Z83" s="8">
        <v>100.94284721543303</v>
      </c>
      <c r="AA83" s="8">
        <v>102.46262227296241</v>
      </c>
      <c r="AB83" s="8">
        <v>104.07527991344449</v>
      </c>
      <c r="AC83" s="8">
        <v>107.04072333589643</v>
      </c>
      <c r="AD83" s="8">
        <v>102.08468482886168</v>
      </c>
      <c r="AE83" s="8">
        <v>96.337162062231883</v>
      </c>
      <c r="AF83" s="8">
        <v>99.704470652100468</v>
      </c>
      <c r="AG83" s="8">
        <v>95.270398905074472</v>
      </c>
      <c r="AH83" s="8">
        <v>92.231033057260376</v>
      </c>
      <c r="AI83" s="8">
        <v>87.961001108205167</v>
      </c>
      <c r="AJ83" s="8">
        <v>82.206002633867556</v>
      </c>
      <c r="AK83" s="8">
        <v>80.207712348267137</v>
      </c>
      <c r="AL83" s="8">
        <v>87.022153351406629</v>
      </c>
      <c r="AM83" s="8">
        <v>91.796676764730023</v>
      </c>
      <c r="AN83" s="8">
        <v>97.115134395416376</v>
      </c>
      <c r="AO83" s="8">
        <v>103.00953116063761</v>
      </c>
      <c r="AP83" s="8">
        <v>99.860545940063773</v>
      </c>
      <c r="AQ83" s="8">
        <v>100.65283484219812</v>
      </c>
      <c r="AR83" s="8">
        <v>100.15437898836072</v>
      </c>
      <c r="AS83" s="8">
        <v>95.325404284710118</v>
      </c>
      <c r="AT83" s="8">
        <v>90.471962421423228</v>
      </c>
      <c r="AU83" s="8">
        <v>84.976607138612295</v>
      </c>
      <c r="AV83" s="8">
        <v>88.68298913134484</v>
      </c>
      <c r="AW83" s="8">
        <v>93.301525220684596</v>
      </c>
      <c r="AX83" s="8">
        <v>95.00829386671009</v>
      </c>
      <c r="AY83" s="8">
        <v>93.453366202807359</v>
      </c>
      <c r="AZ83" s="8">
        <v>100.080183280133</v>
      </c>
      <c r="BA83" s="8">
        <v>100.62068120452818</v>
      </c>
      <c r="BB83" s="8">
        <v>103.98659957943295</v>
      </c>
      <c r="BC83" s="8">
        <v>106.84446005315151</v>
      </c>
      <c r="BD83" s="8">
        <v>100.40717548720801</v>
      </c>
      <c r="BE83" s="8">
        <v>89.897674117101104</v>
      </c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</row>
    <row r="84" spans="1:98" x14ac:dyDescent="0.2">
      <c r="A84" s="7" t="str">
        <f t="shared" si="1"/>
        <v>bue_mw_QU_18</v>
      </c>
      <c r="B84" s="5" t="s">
        <v>3826</v>
      </c>
      <c r="C84" s="5" t="s">
        <v>536</v>
      </c>
      <c r="D84" s="5">
        <v>18</v>
      </c>
      <c r="E84" s="8">
        <v>100</v>
      </c>
      <c r="F84" s="8">
        <v>103.60849832298737</v>
      </c>
      <c r="G84" s="8">
        <v>98.224471806280008</v>
      </c>
      <c r="H84" s="8">
        <v>89.289309558102076</v>
      </c>
      <c r="I84" s="8">
        <v>94.423108422985791</v>
      </c>
      <c r="J84" s="8">
        <v>88.984655368529772</v>
      </c>
      <c r="K84" s="8">
        <v>84.256633310241554</v>
      </c>
      <c r="L84" s="8">
        <v>95.198156483748491</v>
      </c>
      <c r="M84" s="8">
        <v>101.62614237924402</v>
      </c>
      <c r="N84" s="8">
        <v>98.057955538885736</v>
      </c>
      <c r="O84" s="8">
        <v>111.38409640081804</v>
      </c>
      <c r="P84" s="8">
        <v>124.36202872408744</v>
      </c>
      <c r="Q84" s="8">
        <v>133.99777042164925</v>
      </c>
      <c r="R84" s="8">
        <v>128.66714474655294</v>
      </c>
      <c r="S84" s="8">
        <v>120.10645335823422</v>
      </c>
      <c r="T84" s="8">
        <v>116.13760149319114</v>
      </c>
      <c r="U84" s="8">
        <v>115.32720446931464</v>
      </c>
      <c r="V84" s="8">
        <v>113.82132690939306</v>
      </c>
      <c r="W84" s="8">
        <v>112.779484833201</v>
      </c>
      <c r="X84" s="8">
        <v>122.46080013552758</v>
      </c>
      <c r="Y84" s="8">
        <v>119.27711048069376</v>
      </c>
      <c r="Z84" s="8">
        <v>111.80315898688124</v>
      </c>
      <c r="AA84" s="8">
        <v>104.0660336459872</v>
      </c>
      <c r="AB84" s="8">
        <v>106.94688517176138</v>
      </c>
      <c r="AC84" s="8">
        <v>126.40349452323659</v>
      </c>
      <c r="AD84" s="8">
        <v>124.56425297989151</v>
      </c>
      <c r="AE84" s="8">
        <v>118.46887599627154</v>
      </c>
      <c r="AF84" s="8">
        <v>120.95149209321644</v>
      </c>
      <c r="AG84" s="8">
        <v>113.54109381291646</v>
      </c>
      <c r="AH84" s="8">
        <v>108.51987535697516</v>
      </c>
      <c r="AI84" s="8">
        <v>93.886249251254682</v>
      </c>
      <c r="AJ84" s="8">
        <v>85.624730903287542</v>
      </c>
      <c r="AK84" s="8">
        <v>80.039681177695911</v>
      </c>
      <c r="AL84" s="8">
        <v>81.716136645341265</v>
      </c>
      <c r="AM84" s="8">
        <v>84.635579029539954</v>
      </c>
      <c r="AN84" s="8">
        <v>88.667880803024815</v>
      </c>
      <c r="AO84" s="8">
        <v>96.053542200375716</v>
      </c>
      <c r="AP84" s="8">
        <v>98.58295225324278</v>
      </c>
      <c r="AQ84" s="8">
        <v>95.722014229364234</v>
      </c>
      <c r="AR84" s="8">
        <v>100.5605868864188</v>
      </c>
      <c r="AS84" s="8">
        <v>104.77451793787138</v>
      </c>
      <c r="AT84" s="8">
        <v>93.762529861120385</v>
      </c>
      <c r="AU84" s="8">
        <v>87.055157690878602</v>
      </c>
      <c r="AV84" s="8">
        <v>89.310010444185792</v>
      </c>
      <c r="AW84" s="8">
        <v>95.115742603067005</v>
      </c>
      <c r="AX84" s="8">
        <v>97.724772681104042</v>
      </c>
      <c r="AY84" s="8">
        <v>96.165613268736593</v>
      </c>
      <c r="AZ84" s="8">
        <v>104.75948840836735</v>
      </c>
      <c r="BA84" s="8">
        <v>111.8949496315784</v>
      </c>
      <c r="BB84" s="8">
        <v>109.08610536998398</v>
      </c>
      <c r="BC84" s="8">
        <v>114.5140534284975</v>
      </c>
      <c r="BD84" s="8">
        <v>106.37909766718022</v>
      </c>
      <c r="BE84" s="8">
        <v>96.748517043430454</v>
      </c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</row>
    <row r="85" spans="1:98" x14ac:dyDescent="0.2">
      <c r="A85" s="7" t="str">
        <f t="shared" si="1"/>
        <v>bue_mw_QU_19</v>
      </c>
      <c r="B85" s="5" t="s">
        <v>3826</v>
      </c>
      <c r="C85" s="5" t="s">
        <v>536</v>
      </c>
      <c r="D85" s="5">
        <v>19</v>
      </c>
      <c r="E85" s="8">
        <v>100</v>
      </c>
      <c r="F85" s="8">
        <v>104.6095392950221</v>
      </c>
      <c r="G85" s="8">
        <v>100.20436660067715</v>
      </c>
      <c r="H85" s="8">
        <v>94.545860668439488</v>
      </c>
      <c r="I85" s="8">
        <v>98.44604567915826</v>
      </c>
      <c r="J85" s="8">
        <v>93.914074953758757</v>
      </c>
      <c r="K85" s="8">
        <v>90.144834502204588</v>
      </c>
      <c r="L85" s="8">
        <v>103.0719002020207</v>
      </c>
      <c r="M85" s="8">
        <v>109.9548136686001</v>
      </c>
      <c r="N85" s="8">
        <v>107.20279658598726</v>
      </c>
      <c r="O85" s="8">
        <v>117.23059726234328</v>
      </c>
      <c r="P85" s="8">
        <v>117.5128634498418</v>
      </c>
      <c r="Q85" s="8">
        <v>122.37283613442361</v>
      </c>
      <c r="R85" s="8">
        <v>125.36619584012061</v>
      </c>
      <c r="S85" s="8">
        <v>121.53753701452952</v>
      </c>
      <c r="T85" s="8">
        <v>121.71346475060358</v>
      </c>
      <c r="U85" s="8">
        <v>125.36113334241357</v>
      </c>
      <c r="V85" s="8">
        <v>123.73837822639157</v>
      </c>
      <c r="W85" s="8">
        <v>122.29060742153248</v>
      </c>
      <c r="X85" s="8">
        <v>132.69879222911064</v>
      </c>
      <c r="Y85" s="8">
        <v>129.33755104102084</v>
      </c>
      <c r="Z85" s="8">
        <v>126.09102005459145</v>
      </c>
      <c r="AA85" s="8">
        <v>127.34320008143136</v>
      </c>
      <c r="AB85" s="8">
        <v>133.91189286362709</v>
      </c>
      <c r="AC85" s="8">
        <v>143.32307945564838</v>
      </c>
      <c r="AD85" s="8">
        <v>135.6921452968202</v>
      </c>
      <c r="AE85" s="8">
        <v>128.08457568120858</v>
      </c>
      <c r="AF85" s="8">
        <v>130.64235442196843</v>
      </c>
      <c r="AG85" s="8">
        <v>122.54487180475648</v>
      </c>
      <c r="AH85" s="8">
        <v>116.03927157656113</v>
      </c>
      <c r="AI85" s="8">
        <v>101.55316559221386</v>
      </c>
      <c r="AJ85" s="8">
        <v>96.318313180699818</v>
      </c>
      <c r="AK85" s="8">
        <v>91.894171724130487</v>
      </c>
      <c r="AL85" s="8">
        <v>95.479029180589762</v>
      </c>
      <c r="AM85" s="8">
        <v>97.15405317078168</v>
      </c>
      <c r="AN85" s="8">
        <v>101.43666732785994</v>
      </c>
      <c r="AO85" s="8">
        <v>108.03200001706415</v>
      </c>
      <c r="AP85" s="8">
        <v>111.27072059018769</v>
      </c>
      <c r="AQ85" s="8">
        <v>115.47663786779718</v>
      </c>
      <c r="AR85" s="8">
        <v>118.0809015078929</v>
      </c>
      <c r="AS85" s="8">
        <v>113.42238963719909</v>
      </c>
      <c r="AT85" s="8">
        <v>110.59784877156433</v>
      </c>
      <c r="AU85" s="8">
        <v>103.00235267977762</v>
      </c>
      <c r="AV85" s="8">
        <v>101.54072803160226</v>
      </c>
      <c r="AW85" s="8">
        <v>104.11260135701757</v>
      </c>
      <c r="AX85" s="8">
        <v>102.17004480518486</v>
      </c>
      <c r="AY85" s="8">
        <v>99.522226147353123</v>
      </c>
      <c r="AZ85" s="8">
        <v>106.83366059233815</v>
      </c>
      <c r="BA85" s="8">
        <v>111.26192996850779</v>
      </c>
      <c r="BB85" s="8">
        <v>116.05134795086094</v>
      </c>
      <c r="BC85" s="8">
        <v>114.70394644923543</v>
      </c>
      <c r="BD85" s="8">
        <v>109.77192576993784</v>
      </c>
      <c r="BE85" s="8">
        <v>98.801840841832004</v>
      </c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</row>
    <row r="86" spans="1:98" x14ac:dyDescent="0.2">
      <c r="A86" s="7" t="str">
        <f t="shared" si="1"/>
        <v>bue_mw_QU_20</v>
      </c>
      <c r="B86" s="5" t="s">
        <v>3826</v>
      </c>
      <c r="C86" s="5" t="s">
        <v>536</v>
      </c>
      <c r="D86" s="5">
        <v>20</v>
      </c>
      <c r="E86" s="8">
        <v>100</v>
      </c>
      <c r="F86" s="8">
        <v>104.85519076487341</v>
      </c>
      <c r="G86" s="8">
        <v>101.51083355332344</v>
      </c>
      <c r="H86" s="8">
        <v>94.312272447720076</v>
      </c>
      <c r="I86" s="8">
        <v>99.123184299210436</v>
      </c>
      <c r="J86" s="8">
        <v>98.13376676277889</v>
      </c>
      <c r="K86" s="8">
        <v>93.975865453805895</v>
      </c>
      <c r="L86" s="8">
        <v>100.81072090372103</v>
      </c>
      <c r="M86" s="8">
        <v>105.97390602209555</v>
      </c>
      <c r="N86" s="8">
        <v>100.88657251783279</v>
      </c>
      <c r="O86" s="8">
        <v>107.38389458612588</v>
      </c>
      <c r="P86" s="8">
        <v>109.80056481143019</v>
      </c>
      <c r="Q86" s="8">
        <v>117.631259271182</v>
      </c>
      <c r="R86" s="8">
        <v>125.91121773876924</v>
      </c>
      <c r="S86" s="8">
        <v>129.94281099882795</v>
      </c>
      <c r="T86" s="8">
        <v>127.16011452244487</v>
      </c>
      <c r="U86" s="8">
        <v>124.63078586058931</v>
      </c>
      <c r="V86" s="8">
        <v>120.69358863641514</v>
      </c>
      <c r="W86" s="8">
        <v>114.86483632684381</v>
      </c>
      <c r="X86" s="8">
        <v>125.68704632124381</v>
      </c>
      <c r="Y86" s="8">
        <v>127.52996501823574</v>
      </c>
      <c r="Z86" s="8">
        <v>125.74356833399511</v>
      </c>
      <c r="AA86" s="8">
        <v>135.26525393310848</v>
      </c>
      <c r="AB86" s="8">
        <v>141.12082217212415</v>
      </c>
      <c r="AC86" s="8">
        <v>146.88085773108978</v>
      </c>
      <c r="AD86" s="8">
        <v>137.46101610312124</v>
      </c>
      <c r="AE86" s="8">
        <v>128.56137461457286</v>
      </c>
      <c r="AF86" s="8">
        <v>127.74211681592061</v>
      </c>
      <c r="AG86" s="8">
        <v>121.42906194250922</v>
      </c>
      <c r="AH86" s="8">
        <v>112.21261917723299</v>
      </c>
      <c r="AI86" s="8">
        <v>98.858656175332229</v>
      </c>
      <c r="AJ86" s="8">
        <v>94.187266598308739</v>
      </c>
      <c r="AK86" s="8">
        <v>90.258511595647889</v>
      </c>
      <c r="AL86" s="8">
        <v>96.306932851250068</v>
      </c>
      <c r="AM86" s="8">
        <v>97.929304050835171</v>
      </c>
      <c r="AN86" s="8">
        <v>102.84889719009583</v>
      </c>
      <c r="AO86" s="8">
        <v>104.55360475359107</v>
      </c>
      <c r="AP86" s="8">
        <v>105.44173189537088</v>
      </c>
      <c r="AQ86" s="8">
        <v>108.88782627634848</v>
      </c>
      <c r="AR86" s="8">
        <v>114.1211169635456</v>
      </c>
      <c r="AS86" s="8">
        <v>107.8501975819263</v>
      </c>
      <c r="AT86" s="8">
        <v>104.77707564894845</v>
      </c>
      <c r="AU86" s="8">
        <v>96.483566929982629</v>
      </c>
      <c r="AV86" s="8">
        <v>100.17917132200218</v>
      </c>
      <c r="AW86" s="8">
        <v>103.46945884096826</v>
      </c>
      <c r="AX86" s="8">
        <v>101.21522660298592</v>
      </c>
      <c r="AY86" s="8">
        <v>96.780169404491375</v>
      </c>
      <c r="AZ86" s="8">
        <v>94.725423157559078</v>
      </c>
      <c r="BA86" s="8">
        <v>94.848531989121227</v>
      </c>
      <c r="BB86" s="8">
        <v>91.677726147322119</v>
      </c>
      <c r="BC86" s="8">
        <v>87.685070116501038</v>
      </c>
      <c r="BD86" s="8">
        <v>82.141188936412249</v>
      </c>
      <c r="BE86" s="8">
        <v>74.693086332021892</v>
      </c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</row>
    <row r="87" spans="1:98" x14ac:dyDescent="0.2">
      <c r="A87" s="7" t="str">
        <f t="shared" si="1"/>
        <v>bue_mw_QU_21</v>
      </c>
      <c r="B87" s="5" t="s">
        <v>3826</v>
      </c>
      <c r="C87" s="5" t="s">
        <v>536</v>
      </c>
      <c r="D87" s="5">
        <v>21</v>
      </c>
      <c r="E87" s="8">
        <v>100</v>
      </c>
      <c r="F87" s="8">
        <v>104.97614521566349</v>
      </c>
      <c r="G87" s="8">
        <v>104.16860421228368</v>
      </c>
      <c r="H87" s="8">
        <v>101.42260660062313</v>
      </c>
      <c r="I87" s="8">
        <v>108.04194098896322</v>
      </c>
      <c r="J87" s="8">
        <v>103.16020132938671</v>
      </c>
      <c r="K87" s="8">
        <v>102.6115500617325</v>
      </c>
      <c r="L87" s="8">
        <v>116.74544449348249</v>
      </c>
      <c r="M87" s="8">
        <v>127.8944724359266</v>
      </c>
      <c r="N87" s="8">
        <v>133.19986010754846</v>
      </c>
      <c r="O87" s="8">
        <v>150.39739590605424</v>
      </c>
      <c r="P87" s="8">
        <v>150.73162158096116</v>
      </c>
      <c r="Q87" s="8">
        <v>157.5639040141179</v>
      </c>
      <c r="R87" s="8">
        <v>160.31448262149971</v>
      </c>
      <c r="S87" s="8">
        <v>155.98285217015174</v>
      </c>
      <c r="T87" s="8">
        <v>151.61989816139595</v>
      </c>
      <c r="U87" s="8">
        <v>156.2362831949043</v>
      </c>
      <c r="V87" s="8">
        <v>154.21835626965762</v>
      </c>
      <c r="W87" s="8">
        <v>146.62284522990876</v>
      </c>
      <c r="X87" s="8">
        <v>152.32685025550737</v>
      </c>
      <c r="Y87" s="8">
        <v>150.1843714740387</v>
      </c>
      <c r="Z87" s="8">
        <v>145.11255160837862</v>
      </c>
      <c r="AA87" s="8">
        <v>142.70673667593491</v>
      </c>
      <c r="AB87" s="8">
        <v>142.3877979478556</v>
      </c>
      <c r="AC87" s="8">
        <v>161.93496178033223</v>
      </c>
      <c r="AD87" s="8">
        <v>155.73127717379788</v>
      </c>
      <c r="AE87" s="8">
        <v>146.44710938720806</v>
      </c>
      <c r="AF87" s="8">
        <v>147.58813357890992</v>
      </c>
      <c r="AG87" s="8">
        <v>138.76069397542665</v>
      </c>
      <c r="AH87" s="8">
        <v>121.18593566672453</v>
      </c>
      <c r="AI87" s="8">
        <v>106.73889168227629</v>
      </c>
      <c r="AJ87" s="8">
        <v>97.03426293774811</v>
      </c>
      <c r="AK87" s="8">
        <v>92.747319165369476</v>
      </c>
      <c r="AL87" s="8">
        <v>94.063044845100251</v>
      </c>
      <c r="AM87" s="8">
        <v>95.652382666493665</v>
      </c>
      <c r="AN87" s="8">
        <v>99.405287605437564</v>
      </c>
      <c r="AO87" s="8">
        <v>104.33589992502459</v>
      </c>
      <c r="AP87" s="8">
        <v>101.81166527065027</v>
      </c>
      <c r="AQ87" s="8">
        <v>103.35641088495724</v>
      </c>
      <c r="AR87" s="8">
        <v>107.5307084754147</v>
      </c>
      <c r="AS87" s="8">
        <v>108.76487479798431</v>
      </c>
      <c r="AT87" s="8">
        <v>108.86777863567309</v>
      </c>
      <c r="AU87" s="8">
        <v>106.31210354769509</v>
      </c>
      <c r="AV87" s="8">
        <v>110.73627315260541</v>
      </c>
      <c r="AW87" s="8">
        <v>118.42681176676749</v>
      </c>
      <c r="AX87" s="8">
        <v>112.95932076704362</v>
      </c>
      <c r="AY87" s="8">
        <v>108.36592385677291</v>
      </c>
      <c r="AZ87" s="8">
        <v>116.82621986045589</v>
      </c>
      <c r="BA87" s="8">
        <v>119.02303651127622</v>
      </c>
      <c r="BB87" s="8">
        <v>125.67188611253866</v>
      </c>
      <c r="BC87" s="8">
        <v>131.27854919061059</v>
      </c>
      <c r="BD87" s="8">
        <v>122.84251101223298</v>
      </c>
      <c r="BE87" s="8">
        <v>107.58183643675687</v>
      </c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</row>
    <row r="88" spans="1:98" x14ac:dyDescent="0.2">
      <c r="A88" s="7" t="str">
        <f t="shared" si="1"/>
        <v>bue_mw_QU_22</v>
      </c>
      <c r="B88" s="5" t="s">
        <v>3826</v>
      </c>
      <c r="C88" s="5" t="s">
        <v>536</v>
      </c>
      <c r="D88" s="5">
        <v>22</v>
      </c>
      <c r="E88" s="8">
        <v>100</v>
      </c>
      <c r="F88" s="8">
        <v>104.96214119356463</v>
      </c>
      <c r="G88" s="8">
        <v>103.48896478587417</v>
      </c>
      <c r="H88" s="8">
        <v>96.073625893029714</v>
      </c>
      <c r="I88" s="8">
        <v>100.37149741276426</v>
      </c>
      <c r="J88" s="8">
        <v>99.298015998507282</v>
      </c>
      <c r="K88" s="8">
        <v>96.425259625419059</v>
      </c>
      <c r="L88" s="8">
        <v>110.67348493239845</v>
      </c>
      <c r="M88" s="8">
        <v>116.84161151641331</v>
      </c>
      <c r="N88" s="8">
        <v>113.13197171301088</v>
      </c>
      <c r="O88" s="8">
        <v>118.85310577386711</v>
      </c>
      <c r="P88" s="8">
        <v>114.62631999677966</v>
      </c>
      <c r="Q88" s="8">
        <v>119.20998829264458</v>
      </c>
      <c r="R88" s="8">
        <v>123.41122784533233</v>
      </c>
      <c r="S88" s="8">
        <v>123.74266818149988</v>
      </c>
      <c r="T88" s="8">
        <v>122.36051167057069</v>
      </c>
      <c r="U88" s="8">
        <v>124.52586152795757</v>
      </c>
      <c r="V88" s="8">
        <v>120.42190617777638</v>
      </c>
      <c r="W88" s="8">
        <v>112.38299023617131</v>
      </c>
      <c r="X88" s="8">
        <v>120.24318399410043</v>
      </c>
      <c r="Y88" s="8">
        <v>120.9745280102746</v>
      </c>
      <c r="Z88" s="8">
        <v>112.12448475583562</v>
      </c>
      <c r="AA88" s="8">
        <v>107.07818832389813</v>
      </c>
      <c r="AB88" s="8">
        <v>108.74222714501902</v>
      </c>
      <c r="AC88" s="8">
        <v>120.00779799592718</v>
      </c>
      <c r="AD88" s="8">
        <v>119.02670553672188</v>
      </c>
      <c r="AE88" s="8">
        <v>115.36372075276236</v>
      </c>
      <c r="AF88" s="8">
        <v>121.10306711782384</v>
      </c>
      <c r="AG88" s="8">
        <v>114.16574216015731</v>
      </c>
      <c r="AH88" s="8">
        <v>102.73981937729953</v>
      </c>
      <c r="AI88" s="8">
        <v>90.337500595743663</v>
      </c>
      <c r="AJ88" s="8">
        <v>83.316127118286019</v>
      </c>
      <c r="AK88" s="8">
        <v>78.524630649956819</v>
      </c>
      <c r="AL88" s="8">
        <v>82.451609892794337</v>
      </c>
      <c r="AM88" s="8">
        <v>84.723919403827679</v>
      </c>
      <c r="AN88" s="8">
        <v>88.883931286759605</v>
      </c>
      <c r="AO88" s="8">
        <v>93.151427568669646</v>
      </c>
      <c r="AP88" s="8">
        <v>97.880691028036864</v>
      </c>
      <c r="AQ88" s="8">
        <v>100.80361334463461</v>
      </c>
      <c r="AR88" s="8">
        <v>105.4868253560564</v>
      </c>
      <c r="AS88" s="8">
        <v>104.71386332721065</v>
      </c>
      <c r="AT88" s="8">
        <v>96.386114170298413</v>
      </c>
      <c r="AU88" s="8">
        <v>89.375461176883405</v>
      </c>
      <c r="AV88" s="8">
        <v>90.322552530619191</v>
      </c>
      <c r="AW88" s="8">
        <v>94.262439715120678</v>
      </c>
      <c r="AX88" s="8">
        <v>94.409187547169708</v>
      </c>
      <c r="AY88" s="8">
        <v>94.195684747032203</v>
      </c>
      <c r="AZ88" s="8">
        <v>101.53084017626701</v>
      </c>
      <c r="BA88" s="8">
        <v>105.67839658216241</v>
      </c>
      <c r="BB88" s="8">
        <v>111.05575992593342</v>
      </c>
      <c r="BC88" s="8">
        <v>115.40597304278899</v>
      </c>
      <c r="BD88" s="8">
        <v>110.43378969454491</v>
      </c>
      <c r="BE88" s="8">
        <v>99.085409680984498</v>
      </c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</row>
    <row r="89" spans="1:98" x14ac:dyDescent="0.2">
      <c r="A89" s="7" t="str">
        <f t="shared" si="1"/>
        <v>bue_mw_QU_23</v>
      </c>
      <c r="B89" s="5" t="s">
        <v>3826</v>
      </c>
      <c r="C89" s="5" t="s">
        <v>536</v>
      </c>
      <c r="D89" s="5">
        <v>23</v>
      </c>
      <c r="E89" s="8">
        <v>100</v>
      </c>
      <c r="F89" s="8">
        <v>97.784835899338034</v>
      </c>
      <c r="G89" s="8">
        <v>90.438479876681555</v>
      </c>
      <c r="H89" s="8">
        <v>83.354379736486209</v>
      </c>
      <c r="I89" s="8">
        <v>89.757371472779397</v>
      </c>
      <c r="J89" s="8">
        <v>87.061615955839557</v>
      </c>
      <c r="K89" s="8">
        <v>92.727988209338619</v>
      </c>
      <c r="L89" s="8">
        <v>127.91204298452273</v>
      </c>
      <c r="M89" s="8">
        <v>157.29814888699025</v>
      </c>
      <c r="N89" s="8">
        <v>164.12024613674026</v>
      </c>
      <c r="O89" s="8">
        <v>181.71119981138847</v>
      </c>
      <c r="P89" s="8">
        <v>168.6137427486</v>
      </c>
      <c r="Q89" s="8">
        <v>146.97905841634142</v>
      </c>
      <c r="R89" s="8">
        <v>135.30172606914431</v>
      </c>
      <c r="S89" s="8">
        <v>134.84184797853203</v>
      </c>
      <c r="T89" s="8">
        <v>142.41504066430878</v>
      </c>
      <c r="U89" s="8">
        <v>153.8911346832322</v>
      </c>
      <c r="V89" s="8">
        <v>153.10954972750463</v>
      </c>
      <c r="W89" s="8">
        <v>158.0192667709187</v>
      </c>
      <c r="X89" s="8">
        <v>182.08106269846559</v>
      </c>
      <c r="Y89" s="8">
        <v>187.31722330449253</v>
      </c>
      <c r="Z89" s="8">
        <v>179.48914520900797</v>
      </c>
      <c r="AA89" s="8">
        <v>185.73643000950833</v>
      </c>
      <c r="AB89" s="8">
        <v>191.89080035919969</v>
      </c>
      <c r="AC89" s="8">
        <v>209.60353275369494</v>
      </c>
      <c r="AD89" s="8">
        <v>203.3561858854695</v>
      </c>
      <c r="AE89" s="8">
        <v>189.7555688745968</v>
      </c>
      <c r="AF89" s="8">
        <v>178.07531567423703</v>
      </c>
      <c r="AG89" s="8">
        <v>164.38650018806266</v>
      </c>
      <c r="AH89" s="8">
        <v>142.24319144171909</v>
      </c>
      <c r="AI89" s="8">
        <v>120.47626316620541</v>
      </c>
      <c r="AJ89" s="8">
        <v>108.57282009651803</v>
      </c>
      <c r="AK89" s="8">
        <v>99.810005080049663</v>
      </c>
      <c r="AL89" s="8">
        <v>104.73288557017273</v>
      </c>
      <c r="AM89" s="8">
        <v>101.70127077997604</v>
      </c>
      <c r="AN89" s="8">
        <v>104.26356907379804</v>
      </c>
      <c r="AO89" s="8">
        <v>99.408511055340156</v>
      </c>
      <c r="AP89" s="8">
        <v>104.769205989407</v>
      </c>
      <c r="AQ89" s="8">
        <v>107.213155775038</v>
      </c>
      <c r="AR89" s="8">
        <v>99.366109422294272</v>
      </c>
      <c r="AS89" s="8">
        <v>105.31854728195268</v>
      </c>
      <c r="AT89" s="8">
        <v>95.654416633579601</v>
      </c>
      <c r="AU89" s="8">
        <v>89.588712850510561</v>
      </c>
      <c r="AV89" s="8">
        <v>93.812140528491028</v>
      </c>
      <c r="AW89" s="8">
        <v>100.49533936666614</v>
      </c>
      <c r="AX89" s="8">
        <v>100.36750821477148</v>
      </c>
      <c r="AY89" s="8">
        <v>95.916892015258156</v>
      </c>
      <c r="AZ89" s="8">
        <v>103.91043442214493</v>
      </c>
      <c r="BA89" s="8">
        <v>97.878187511329472</v>
      </c>
      <c r="BB89" s="8">
        <v>103.23639082203708</v>
      </c>
      <c r="BC89" s="8">
        <v>108.33066266853122</v>
      </c>
      <c r="BD89" s="8">
        <v>100.3850078335448</v>
      </c>
      <c r="BE89" s="8">
        <v>88.945577006067595</v>
      </c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</row>
    <row r="90" spans="1:98" x14ac:dyDescent="0.2">
      <c r="A90" s="7" t="str">
        <f t="shared" si="1"/>
        <v>bue_mw_QU_24</v>
      </c>
      <c r="B90" s="5" t="s">
        <v>3826</v>
      </c>
      <c r="C90" s="5" t="s">
        <v>536</v>
      </c>
      <c r="D90" s="5">
        <v>24</v>
      </c>
      <c r="E90" s="8">
        <v>100</v>
      </c>
      <c r="F90" s="8">
        <v>104.79886275283279</v>
      </c>
      <c r="G90" s="8">
        <v>98.016627687684689</v>
      </c>
      <c r="H90" s="8">
        <v>94.285566240857392</v>
      </c>
      <c r="I90" s="8">
        <v>100.52852831487489</v>
      </c>
      <c r="J90" s="8">
        <v>94.030566548996049</v>
      </c>
      <c r="K90" s="8">
        <v>87.724104497043797</v>
      </c>
      <c r="L90" s="8">
        <v>105.19984373923768</v>
      </c>
      <c r="M90" s="8">
        <v>120.87148529736143</v>
      </c>
      <c r="N90" s="8">
        <v>121.1282870767092</v>
      </c>
      <c r="O90" s="8">
        <v>129.97109167640895</v>
      </c>
      <c r="P90" s="8">
        <v>125.00257562095128</v>
      </c>
      <c r="Q90" s="8">
        <v>126.99422770939212</v>
      </c>
      <c r="R90" s="8">
        <v>118.75816907032304</v>
      </c>
      <c r="S90" s="8">
        <v>109.37114004787799</v>
      </c>
      <c r="T90" s="8">
        <v>119.38494482023513</v>
      </c>
      <c r="U90" s="8">
        <v>132.684155695134</v>
      </c>
      <c r="V90" s="8">
        <v>135.20738739741483</v>
      </c>
      <c r="W90" s="8">
        <v>132.73666039773903</v>
      </c>
      <c r="X90" s="8">
        <v>145.20795302192295</v>
      </c>
      <c r="Y90" s="8">
        <v>154.34614974285515</v>
      </c>
      <c r="Z90" s="8">
        <v>150.69773213092296</v>
      </c>
      <c r="AA90" s="8">
        <v>152.66965623951452</v>
      </c>
      <c r="AB90" s="8">
        <v>160.26212068432582</v>
      </c>
      <c r="AC90" s="8">
        <v>180.98857806671998</v>
      </c>
      <c r="AD90" s="8">
        <v>167.26478606088816</v>
      </c>
      <c r="AE90" s="8">
        <v>155.71122130738539</v>
      </c>
      <c r="AF90" s="8">
        <v>146.79660205181321</v>
      </c>
      <c r="AG90" s="8">
        <v>137.55060294155192</v>
      </c>
      <c r="AH90" s="8">
        <v>129.41254409746068</v>
      </c>
      <c r="AI90" s="8">
        <v>112.766707304916</v>
      </c>
      <c r="AJ90" s="8">
        <v>102.49261043442057</v>
      </c>
      <c r="AK90" s="8">
        <v>97.444274897750986</v>
      </c>
      <c r="AL90" s="8">
        <v>99.365030155847705</v>
      </c>
      <c r="AM90" s="8">
        <v>101.95661113132807</v>
      </c>
      <c r="AN90" s="8">
        <v>106.68688582946166</v>
      </c>
      <c r="AO90" s="8">
        <v>108.23217725943391</v>
      </c>
      <c r="AP90" s="8">
        <v>110.04407600975887</v>
      </c>
      <c r="AQ90" s="8">
        <v>98.76859692000258</v>
      </c>
      <c r="AR90" s="8">
        <v>102.69966896436651</v>
      </c>
      <c r="AS90" s="8">
        <v>97.276897384190605</v>
      </c>
      <c r="AT90" s="8">
        <v>95.063349315351545</v>
      </c>
      <c r="AU90" s="8">
        <v>88.281530396551958</v>
      </c>
      <c r="AV90" s="8">
        <v>92.054095139317567</v>
      </c>
      <c r="AW90" s="8">
        <v>100.41643058105447</v>
      </c>
      <c r="AX90" s="8">
        <v>97.131139178839319</v>
      </c>
      <c r="AY90" s="8">
        <v>105.18206963035819</v>
      </c>
      <c r="AZ90" s="8">
        <v>114.41405621635565</v>
      </c>
      <c r="BA90" s="8">
        <v>109.5178117347665</v>
      </c>
      <c r="BB90" s="8">
        <v>105.13290142021117</v>
      </c>
      <c r="BC90" s="8">
        <v>108.86149922907479</v>
      </c>
      <c r="BD90" s="8">
        <v>102.13422441484047</v>
      </c>
      <c r="BE90" s="8">
        <v>96.07544620306507</v>
      </c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</row>
    <row r="91" spans="1:98" x14ac:dyDescent="0.2">
      <c r="A91" s="7" t="str">
        <f t="shared" si="1"/>
        <v>bue_mw_QU_25</v>
      </c>
      <c r="B91" s="5" t="s">
        <v>3826</v>
      </c>
      <c r="C91" s="5" t="s">
        <v>536</v>
      </c>
      <c r="D91" s="5">
        <v>25</v>
      </c>
      <c r="E91" s="8">
        <v>100</v>
      </c>
      <c r="F91" s="8">
        <v>103.20793300565407</v>
      </c>
      <c r="G91" s="8">
        <v>99.116675267143108</v>
      </c>
      <c r="H91" s="8">
        <v>102.38135321671702</v>
      </c>
      <c r="I91" s="8">
        <v>121.79115213936207</v>
      </c>
      <c r="J91" s="8">
        <v>127.78245399491553</v>
      </c>
      <c r="K91" s="8">
        <v>128.75386927838898</v>
      </c>
      <c r="L91" s="8">
        <v>141.98333122656373</v>
      </c>
      <c r="M91" s="8">
        <v>151.26089842363606</v>
      </c>
      <c r="N91" s="8">
        <v>137.32116354327783</v>
      </c>
      <c r="O91" s="8">
        <v>139.36026290890598</v>
      </c>
      <c r="P91" s="8">
        <v>139.08361986101053</v>
      </c>
      <c r="Q91" s="8">
        <v>131.20466909601481</v>
      </c>
      <c r="R91" s="8">
        <v>136.5593697191124</v>
      </c>
      <c r="S91" s="8">
        <v>130.5778452616986</v>
      </c>
      <c r="T91" s="8">
        <v>126.28692318562716</v>
      </c>
      <c r="U91" s="8">
        <v>128.541119735704</v>
      </c>
      <c r="V91" s="8">
        <v>125.61239397838845</v>
      </c>
      <c r="W91" s="8">
        <v>124.77723597212824</v>
      </c>
      <c r="X91" s="8">
        <v>133.27513770224175</v>
      </c>
      <c r="Y91" s="8">
        <v>135.65107167790916</v>
      </c>
      <c r="Z91" s="8">
        <v>120.68181546070682</v>
      </c>
      <c r="AA91" s="8">
        <v>113.52662969426004</v>
      </c>
      <c r="AB91" s="8">
        <v>114.78258373530794</v>
      </c>
      <c r="AC91" s="8">
        <v>124.95012268380461</v>
      </c>
      <c r="AD91" s="8">
        <v>129.66576837116577</v>
      </c>
      <c r="AE91" s="8">
        <v>136.08177585964907</v>
      </c>
      <c r="AF91" s="8">
        <v>144.99371631556107</v>
      </c>
      <c r="AG91" s="8">
        <v>141.39105216853679</v>
      </c>
      <c r="AH91" s="8">
        <v>121.03348279005255</v>
      </c>
      <c r="AI91" s="8">
        <v>113.20116458492512</v>
      </c>
      <c r="AJ91" s="8">
        <v>102.12857253506542</v>
      </c>
      <c r="AK91" s="8">
        <v>92.406685441618137</v>
      </c>
      <c r="AL91" s="8">
        <v>96.439093620167696</v>
      </c>
      <c r="AM91" s="8">
        <v>100.00634417803502</v>
      </c>
      <c r="AN91" s="8">
        <v>105.77127147462633</v>
      </c>
      <c r="AO91" s="8">
        <v>114.60187068036376</v>
      </c>
      <c r="AP91" s="8">
        <v>109.18455662034665</v>
      </c>
      <c r="AQ91" s="8">
        <v>112.78228987231917</v>
      </c>
      <c r="AR91" s="8">
        <v>110.52978550467212</v>
      </c>
      <c r="AS91" s="8">
        <v>109.05998459362812</v>
      </c>
      <c r="AT91" s="8">
        <v>103.36455829100699</v>
      </c>
      <c r="AU91" s="8">
        <v>98.569380386832862</v>
      </c>
      <c r="AV91" s="8">
        <v>97.630162893562144</v>
      </c>
      <c r="AW91" s="8">
        <v>95.762954060768891</v>
      </c>
      <c r="AX91" s="8">
        <v>95.957999347557902</v>
      </c>
      <c r="AY91" s="8">
        <v>97.230910095889442</v>
      </c>
      <c r="AZ91" s="8">
        <v>105.0453729073872</v>
      </c>
      <c r="BA91" s="8">
        <v>104.58583371414105</v>
      </c>
      <c r="BB91" s="8">
        <v>108.58877157163811</v>
      </c>
      <c r="BC91" s="8">
        <v>113.31596729326938</v>
      </c>
      <c r="BD91" s="8">
        <v>113.24744893614194</v>
      </c>
      <c r="BE91" s="8">
        <v>108.24348294933219</v>
      </c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</row>
    <row r="92" spans="1:98" x14ac:dyDescent="0.2">
      <c r="A92" s="7" t="str">
        <f t="shared" si="1"/>
        <v>gem_nemiet_QU_1</v>
      </c>
      <c r="B92" s="5" t="s">
        <v>3833</v>
      </c>
      <c r="C92" s="5" t="s">
        <v>536</v>
      </c>
      <c r="D92" s="5">
        <v>1</v>
      </c>
      <c r="E92" s="8">
        <v>100</v>
      </c>
      <c r="F92" s="8">
        <v>101.55387837977146</v>
      </c>
      <c r="G92" s="8">
        <v>100.70503970458999</v>
      </c>
      <c r="H92" s="8">
        <v>98.127048801870544</v>
      </c>
      <c r="I92" s="8">
        <v>99.772864233898517</v>
      </c>
      <c r="J92" s="8">
        <v>98.214042702437595</v>
      </c>
      <c r="K92" s="8">
        <v>96.307683778761927</v>
      </c>
      <c r="L92" s="8">
        <v>100.33252856750691</v>
      </c>
      <c r="M92" s="8">
        <v>102.25445896273433</v>
      </c>
      <c r="N92" s="8">
        <v>103.04287784820744</v>
      </c>
      <c r="O92" s="8">
        <v>107.95330224336648</v>
      </c>
      <c r="P92" s="8">
        <v>107.23555923999362</v>
      </c>
      <c r="Q92" s="8">
        <v>107.34595025881328</v>
      </c>
      <c r="R92" s="8">
        <v>107.80758876273241</v>
      </c>
      <c r="S92" s="8">
        <v>107.28695275593913</v>
      </c>
      <c r="T92" s="8">
        <v>106.88192144695931</v>
      </c>
      <c r="U92" s="8">
        <v>108.35485862572183</v>
      </c>
      <c r="V92" s="8">
        <v>108.65478661350556</v>
      </c>
      <c r="W92" s="8">
        <v>106.83343034639383</v>
      </c>
      <c r="X92" s="8">
        <v>110.48526043280533</v>
      </c>
      <c r="Y92" s="8">
        <v>109.77137324839325</v>
      </c>
      <c r="Z92" s="8">
        <v>108.10275275293813</v>
      </c>
      <c r="AA92" s="8">
        <v>107.66562163932103</v>
      </c>
      <c r="AB92" s="8">
        <v>107.3688676861811</v>
      </c>
      <c r="AC92" s="8">
        <v>107.89384731094265</v>
      </c>
      <c r="AD92" s="8">
        <v>107.46903435110933</v>
      </c>
      <c r="AE92" s="8">
        <v>105.22371442564292</v>
      </c>
      <c r="AF92" s="8">
        <v>106.76486685691941</v>
      </c>
      <c r="AG92" s="8">
        <v>103.85267299581001</v>
      </c>
      <c r="AH92" s="8">
        <v>100.73152923582794</v>
      </c>
      <c r="AI92" s="8">
        <v>98.503935645075018</v>
      </c>
      <c r="AJ92" s="8">
        <v>97.155083829164326</v>
      </c>
      <c r="AK92" s="8">
        <v>95.734681477305116</v>
      </c>
      <c r="AL92" s="8">
        <v>96.8761771581608</v>
      </c>
      <c r="AM92" s="8">
        <v>98.421109892488545</v>
      </c>
      <c r="AN92" s="8">
        <v>99.848135388229409</v>
      </c>
      <c r="AO92" s="8">
        <v>101.51031393877105</v>
      </c>
      <c r="AP92" s="8">
        <v>102.98965172993704</v>
      </c>
      <c r="AQ92" s="8">
        <v>104.91015812152749</v>
      </c>
      <c r="AR92" s="8">
        <v>105.52947451740006</v>
      </c>
      <c r="AS92" s="8">
        <v>104.79271464676837</v>
      </c>
      <c r="AT92" s="8">
        <v>104.32244147857335</v>
      </c>
      <c r="AU92" s="8">
        <v>101.72843138662212</v>
      </c>
      <c r="AV92" s="8">
        <v>104.27893051755701</v>
      </c>
      <c r="AW92" s="8">
        <v>104.2110745937747</v>
      </c>
      <c r="AX92" s="8">
        <v>104.75607777351892</v>
      </c>
      <c r="AY92" s="8">
        <v>103.55855283622229</v>
      </c>
      <c r="AZ92" s="8">
        <v>105.70221188482469</v>
      </c>
      <c r="BA92" s="8">
        <v>107.44025310666039</v>
      </c>
      <c r="BB92" s="8">
        <v>107.07782609159295</v>
      </c>
      <c r="BC92" s="8">
        <v>106.09226485142001</v>
      </c>
      <c r="BD92" s="8">
        <v>104.49612574785817</v>
      </c>
      <c r="BE92" s="8">
        <v>105.81682416492403</v>
      </c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</row>
    <row r="93" spans="1:98" x14ac:dyDescent="0.2">
      <c r="A93" s="7" t="str">
        <f t="shared" si="1"/>
        <v>gem_nemiet_QU_2</v>
      </c>
      <c r="B93" s="5" t="s">
        <v>3833</v>
      </c>
      <c r="C93" s="5" t="s">
        <v>536</v>
      </c>
      <c r="D93" s="5">
        <v>2</v>
      </c>
      <c r="E93" s="8">
        <v>100</v>
      </c>
      <c r="F93" s="8">
        <v>101.82941953406002</v>
      </c>
      <c r="G93" s="8">
        <v>101.31912723061718</v>
      </c>
      <c r="H93" s="8">
        <v>98.543383335896138</v>
      </c>
      <c r="I93" s="8">
        <v>100.37750493630327</v>
      </c>
      <c r="J93" s="8">
        <v>98.887500881884307</v>
      </c>
      <c r="K93" s="8">
        <v>97.161224657340213</v>
      </c>
      <c r="L93" s="8">
        <v>101.85253104672353</v>
      </c>
      <c r="M93" s="8">
        <v>102.62004134884202</v>
      </c>
      <c r="N93" s="8">
        <v>100.03026379032383</v>
      </c>
      <c r="O93" s="8">
        <v>102.32773648615493</v>
      </c>
      <c r="P93" s="8">
        <v>101.9374206547928</v>
      </c>
      <c r="Q93" s="8">
        <v>104.31716274594415</v>
      </c>
      <c r="R93" s="8">
        <v>106.89887773061957</v>
      </c>
      <c r="S93" s="8">
        <v>107.54151150276104</v>
      </c>
      <c r="T93" s="8">
        <v>105.08533232574317</v>
      </c>
      <c r="U93" s="8">
        <v>106.04546111715986</v>
      </c>
      <c r="V93" s="8">
        <v>105.91812471818902</v>
      </c>
      <c r="W93" s="8">
        <v>103.30873276866765</v>
      </c>
      <c r="X93" s="8">
        <v>107.13204049433058</v>
      </c>
      <c r="Y93" s="8">
        <v>107.64672511192667</v>
      </c>
      <c r="Z93" s="8">
        <v>107.01445150444957</v>
      </c>
      <c r="AA93" s="8">
        <v>108.90643413383404</v>
      </c>
      <c r="AB93" s="8">
        <v>108.70437208891543</v>
      </c>
      <c r="AC93" s="8">
        <v>107.66313150458761</v>
      </c>
      <c r="AD93" s="8">
        <v>105.63422563555305</v>
      </c>
      <c r="AE93" s="8">
        <v>102.1786172172511</v>
      </c>
      <c r="AF93" s="8">
        <v>102.95096389403385</v>
      </c>
      <c r="AG93" s="8">
        <v>100.15137353791883</v>
      </c>
      <c r="AH93" s="8">
        <v>97.161045453306841</v>
      </c>
      <c r="AI93" s="8">
        <v>95.007901646349438</v>
      </c>
      <c r="AJ93" s="8">
        <v>93.205042483665935</v>
      </c>
      <c r="AK93" s="8">
        <v>91.584382363658662</v>
      </c>
      <c r="AL93" s="8">
        <v>92.496380329464998</v>
      </c>
      <c r="AM93" s="8">
        <v>94.130579974654097</v>
      </c>
      <c r="AN93" s="8">
        <v>95.689284326117303</v>
      </c>
      <c r="AO93" s="8">
        <v>98.278920192459552</v>
      </c>
      <c r="AP93" s="8">
        <v>100.62578801619007</v>
      </c>
      <c r="AQ93" s="8">
        <v>102.11691849397793</v>
      </c>
      <c r="AR93" s="8">
        <v>103.56324146663336</v>
      </c>
      <c r="AS93" s="8">
        <v>103.87603335621228</v>
      </c>
      <c r="AT93" s="8">
        <v>101.80496718276522</v>
      </c>
      <c r="AU93" s="8">
        <v>98.976183961387378</v>
      </c>
      <c r="AV93" s="8">
        <v>101.05473657118694</v>
      </c>
      <c r="AW93" s="8">
        <v>101.01313638759912</v>
      </c>
      <c r="AX93" s="8">
        <v>100.32232274417001</v>
      </c>
      <c r="AY93" s="8">
        <v>98.603565409591255</v>
      </c>
      <c r="AZ93" s="8">
        <v>100.91258197670513</v>
      </c>
      <c r="BA93" s="8">
        <v>100.93557606910009</v>
      </c>
      <c r="BB93" s="8">
        <v>100.91843712082671</v>
      </c>
      <c r="BC93" s="8">
        <v>101.36960443975192</v>
      </c>
      <c r="BD93" s="8">
        <v>98.957182567140563</v>
      </c>
      <c r="BE93" s="8">
        <v>98.366252075895545</v>
      </c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</row>
    <row r="94" spans="1:98" x14ac:dyDescent="0.2">
      <c r="A94" s="7" t="str">
        <f t="shared" si="1"/>
        <v>gem_nemiet_QU_3</v>
      </c>
      <c r="B94" s="5" t="s">
        <v>3833</v>
      </c>
      <c r="C94" s="5" t="s">
        <v>536</v>
      </c>
      <c r="D94" s="5">
        <v>3</v>
      </c>
      <c r="E94" s="8">
        <v>100</v>
      </c>
      <c r="F94" s="8">
        <v>101.41416673564036</v>
      </c>
      <c r="G94" s="8">
        <v>99.95445414037097</v>
      </c>
      <c r="H94" s="8">
        <v>97.699828922444411</v>
      </c>
      <c r="I94" s="8">
        <v>99.618173349352858</v>
      </c>
      <c r="J94" s="8">
        <v>98.076655750584337</v>
      </c>
      <c r="K94" s="8">
        <v>96.868860523744459</v>
      </c>
      <c r="L94" s="8">
        <v>100.02409378589594</v>
      </c>
      <c r="M94" s="8">
        <v>100.86374904459319</v>
      </c>
      <c r="N94" s="8">
        <v>101.12545154625735</v>
      </c>
      <c r="O94" s="8">
        <v>105.20580707962824</v>
      </c>
      <c r="P94" s="8">
        <v>104.61562116101415</v>
      </c>
      <c r="Q94" s="8">
        <v>106.17419935668008</v>
      </c>
      <c r="R94" s="8">
        <v>108.78180661980534</v>
      </c>
      <c r="S94" s="8">
        <v>109.31111959652451</v>
      </c>
      <c r="T94" s="8">
        <v>108.74604044314462</v>
      </c>
      <c r="U94" s="8">
        <v>110.8035096869236</v>
      </c>
      <c r="V94" s="8">
        <v>111.13099108277427</v>
      </c>
      <c r="W94" s="8">
        <v>108.33593172549375</v>
      </c>
      <c r="X94" s="8">
        <v>112.41531511112338</v>
      </c>
      <c r="Y94" s="8">
        <v>112.49680795911493</v>
      </c>
      <c r="Z94" s="8">
        <v>110.6789169584716</v>
      </c>
      <c r="AA94" s="8">
        <v>108.63984367798926</v>
      </c>
      <c r="AB94" s="8">
        <v>109.89627740591088</v>
      </c>
      <c r="AC94" s="8">
        <v>110.73701587187844</v>
      </c>
      <c r="AD94" s="8">
        <v>108.95957607741751</v>
      </c>
      <c r="AE94" s="8">
        <v>106.6223413930615</v>
      </c>
      <c r="AF94" s="8">
        <v>107.88178443746149</v>
      </c>
      <c r="AG94" s="8">
        <v>105.17067650387673</v>
      </c>
      <c r="AH94" s="8">
        <v>101.81671196175846</v>
      </c>
      <c r="AI94" s="8">
        <v>98.687568288217776</v>
      </c>
      <c r="AJ94" s="8">
        <v>98.770979330404685</v>
      </c>
      <c r="AK94" s="8">
        <v>97.951686998636049</v>
      </c>
      <c r="AL94" s="8">
        <v>99.273500347867113</v>
      </c>
      <c r="AM94" s="8">
        <v>100.88234507233278</v>
      </c>
      <c r="AN94" s="8">
        <v>102.57856136244899</v>
      </c>
      <c r="AO94" s="8">
        <v>103.77574045228248</v>
      </c>
      <c r="AP94" s="8">
        <v>106.66667318628004</v>
      </c>
      <c r="AQ94" s="8">
        <v>108.8208114869454</v>
      </c>
      <c r="AR94" s="8">
        <v>109.26430225826405</v>
      </c>
      <c r="AS94" s="8">
        <v>110.40826272045118</v>
      </c>
      <c r="AT94" s="8">
        <v>108.40497296417676</v>
      </c>
      <c r="AU94" s="8">
        <v>105.63024926817089</v>
      </c>
      <c r="AV94" s="8">
        <v>107.4684144222112</v>
      </c>
      <c r="AW94" s="8">
        <v>105.862875884685</v>
      </c>
      <c r="AX94" s="8">
        <v>105.61158415441388</v>
      </c>
      <c r="AY94" s="8">
        <v>103.75162059759489</v>
      </c>
      <c r="AZ94" s="8">
        <v>106.06390005939906</v>
      </c>
      <c r="BA94" s="8">
        <v>108.59055359943632</v>
      </c>
      <c r="BB94" s="8">
        <v>106.26041669367065</v>
      </c>
      <c r="BC94" s="8">
        <v>107.18537036264752</v>
      </c>
      <c r="BD94" s="8">
        <v>105.39023030479963</v>
      </c>
      <c r="BE94" s="8">
        <v>105.69219279932595</v>
      </c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</row>
    <row r="95" spans="1:98" x14ac:dyDescent="0.2">
      <c r="A95" s="7" t="str">
        <f t="shared" si="1"/>
        <v>gem_nemiet_QU_5</v>
      </c>
      <c r="B95" s="5" t="s">
        <v>3833</v>
      </c>
      <c r="C95" s="5" t="s">
        <v>536</v>
      </c>
      <c r="D95" s="5">
        <v>5</v>
      </c>
      <c r="E95" s="8">
        <v>100</v>
      </c>
      <c r="F95" s="8">
        <v>102.36871083645238</v>
      </c>
      <c r="G95" s="8">
        <v>103.36424438265965</v>
      </c>
      <c r="H95" s="8">
        <v>100.53110949176029</v>
      </c>
      <c r="I95" s="8">
        <v>101.4981621667138</v>
      </c>
      <c r="J95" s="8">
        <v>97.454400776470351</v>
      </c>
      <c r="K95" s="8">
        <v>94.635890332544719</v>
      </c>
      <c r="L95" s="8">
        <v>98.066436955174865</v>
      </c>
      <c r="M95" s="8">
        <v>100.03249837571211</v>
      </c>
      <c r="N95" s="8">
        <v>100.79515432385985</v>
      </c>
      <c r="O95" s="8">
        <v>104.79183057738825</v>
      </c>
      <c r="P95" s="8">
        <v>101.58547495913282</v>
      </c>
      <c r="Q95" s="8">
        <v>106.29671205320179</v>
      </c>
      <c r="R95" s="8">
        <v>110.36937713717458</v>
      </c>
      <c r="S95" s="8">
        <v>112.82187714235903</v>
      </c>
      <c r="T95" s="8">
        <v>113.09974002509657</v>
      </c>
      <c r="U95" s="8">
        <v>117.76771671741768</v>
      </c>
      <c r="V95" s="8">
        <v>117.13679773387132</v>
      </c>
      <c r="W95" s="8">
        <v>115.45154743484716</v>
      </c>
      <c r="X95" s="8">
        <v>118.20411408119872</v>
      </c>
      <c r="Y95" s="8">
        <v>114.98690939209327</v>
      </c>
      <c r="Z95" s="8">
        <v>111.07963283907657</v>
      </c>
      <c r="AA95" s="8">
        <v>111.38905893851656</v>
      </c>
      <c r="AB95" s="8">
        <v>108.16264694554502</v>
      </c>
      <c r="AC95" s="8">
        <v>109.13782298992682</v>
      </c>
      <c r="AD95" s="8">
        <v>107.44736666473291</v>
      </c>
      <c r="AE95" s="8">
        <v>106.14737595747044</v>
      </c>
      <c r="AF95" s="8">
        <v>108.87448200358705</v>
      </c>
      <c r="AG95" s="8">
        <v>106.27260031473467</v>
      </c>
      <c r="AH95" s="8">
        <v>102.15281454974205</v>
      </c>
      <c r="AI95" s="8">
        <v>98.369680428746278</v>
      </c>
      <c r="AJ95" s="8">
        <v>95.936641913816771</v>
      </c>
      <c r="AK95" s="8">
        <v>94.497373913392508</v>
      </c>
      <c r="AL95" s="8">
        <v>97.910161437856786</v>
      </c>
      <c r="AM95" s="8">
        <v>96.698221751131641</v>
      </c>
      <c r="AN95" s="8">
        <v>97.473444913898149</v>
      </c>
      <c r="AO95" s="8">
        <v>97.208121899571211</v>
      </c>
      <c r="AP95" s="8">
        <v>97.620062801464329</v>
      </c>
      <c r="AQ95" s="8">
        <v>99.730964934162316</v>
      </c>
      <c r="AR95" s="8">
        <v>101.68461537720651</v>
      </c>
      <c r="AS95" s="8">
        <v>100.95051035501584</v>
      </c>
      <c r="AT95" s="8">
        <v>99.370165568126524</v>
      </c>
      <c r="AU95" s="8">
        <v>96.375887155425758</v>
      </c>
      <c r="AV95" s="8">
        <v>98.865340473110734</v>
      </c>
      <c r="AW95" s="8">
        <v>99.351337949322357</v>
      </c>
      <c r="AX95" s="8">
        <v>98.656190228782066</v>
      </c>
      <c r="AY95" s="8">
        <v>96.10181437967185</v>
      </c>
      <c r="AZ95" s="8">
        <v>99.171126309087029</v>
      </c>
      <c r="BA95" s="8">
        <v>98.5551387066388</v>
      </c>
      <c r="BB95" s="8">
        <v>99.402353892328421</v>
      </c>
      <c r="BC95" s="8">
        <v>102.18944206187547</v>
      </c>
      <c r="BD95" s="8">
        <v>99.529267291578918</v>
      </c>
      <c r="BE95" s="8">
        <v>98.529487218705029</v>
      </c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</row>
    <row r="96" spans="1:98" x14ac:dyDescent="0.2">
      <c r="A96" s="7" t="str">
        <f t="shared" si="1"/>
        <v>gem_nemiet_QU_9</v>
      </c>
      <c r="B96" s="5" t="s">
        <v>3833</v>
      </c>
      <c r="C96" s="5" t="s">
        <v>536</v>
      </c>
      <c r="D96" s="5">
        <v>9</v>
      </c>
      <c r="E96" s="8">
        <v>100</v>
      </c>
      <c r="F96" s="8">
        <v>100.33975513130476</v>
      </c>
      <c r="G96" s="8">
        <v>98.809596017746415</v>
      </c>
      <c r="H96" s="8">
        <v>96.333082066818122</v>
      </c>
      <c r="I96" s="8">
        <v>98.37454481042694</v>
      </c>
      <c r="J96" s="8">
        <v>98.676859439177093</v>
      </c>
      <c r="K96" s="8">
        <v>98.33151622272274</v>
      </c>
      <c r="L96" s="8">
        <v>102.86764441965455</v>
      </c>
      <c r="M96" s="8">
        <v>103.32563745682168</v>
      </c>
      <c r="N96" s="8">
        <v>102.85011553522243</v>
      </c>
      <c r="O96" s="8">
        <v>108.03323269610871</v>
      </c>
      <c r="P96" s="8">
        <v>107.45905229265803</v>
      </c>
      <c r="Q96" s="8">
        <v>108.71992812888919</v>
      </c>
      <c r="R96" s="8">
        <v>109.90780783790161</v>
      </c>
      <c r="S96" s="8">
        <v>108.88363821568883</v>
      </c>
      <c r="T96" s="8">
        <v>109.02242397407954</v>
      </c>
      <c r="U96" s="8">
        <v>111.31005881947293</v>
      </c>
      <c r="V96" s="8">
        <v>111.47213657971078</v>
      </c>
      <c r="W96" s="8">
        <v>108.60081128649873</v>
      </c>
      <c r="X96" s="8">
        <v>111.71105378929785</v>
      </c>
      <c r="Y96" s="8">
        <v>112.55765557283243</v>
      </c>
      <c r="Z96" s="8">
        <v>111.19450539284688</v>
      </c>
      <c r="AA96" s="8">
        <v>107.56119510222361</v>
      </c>
      <c r="AB96" s="8">
        <v>108.68279892098357</v>
      </c>
      <c r="AC96" s="8">
        <v>109.78300180719957</v>
      </c>
      <c r="AD96" s="8">
        <v>110.55534732591573</v>
      </c>
      <c r="AE96" s="8">
        <v>108.23521417299308</v>
      </c>
      <c r="AF96" s="8">
        <v>109.19781359143607</v>
      </c>
      <c r="AG96" s="8">
        <v>106.08132444289537</v>
      </c>
      <c r="AH96" s="8">
        <v>101.13840921855103</v>
      </c>
      <c r="AI96" s="8">
        <v>98.24178641003482</v>
      </c>
      <c r="AJ96" s="8">
        <v>96.487441075133688</v>
      </c>
      <c r="AK96" s="8">
        <v>95.255620845492459</v>
      </c>
      <c r="AL96" s="8">
        <v>95.942124829459573</v>
      </c>
      <c r="AM96" s="8">
        <v>96.022509802155199</v>
      </c>
      <c r="AN96" s="8">
        <v>94.651465058543181</v>
      </c>
      <c r="AO96" s="8">
        <v>93.67842971051013</v>
      </c>
      <c r="AP96" s="8">
        <v>91.547126504128514</v>
      </c>
      <c r="AQ96" s="8">
        <v>91.10966336263121</v>
      </c>
      <c r="AR96" s="8">
        <v>87.781667219069888</v>
      </c>
      <c r="AS96" s="8">
        <v>90.46927231933428</v>
      </c>
      <c r="AT96" s="8">
        <v>93.83390603578664</v>
      </c>
      <c r="AU96" s="8">
        <v>95.567559710721056</v>
      </c>
      <c r="AV96" s="8">
        <v>97.968661283551995</v>
      </c>
      <c r="AW96" s="8">
        <v>99.985222261338464</v>
      </c>
      <c r="AX96" s="8">
        <v>102.28137270636779</v>
      </c>
      <c r="AY96" s="8">
        <v>104.69180708722946</v>
      </c>
      <c r="AZ96" s="8">
        <v>107.43437549029643</v>
      </c>
      <c r="BA96" s="8">
        <v>109.84282767855531</v>
      </c>
      <c r="BB96" s="8">
        <v>110.70705417599959</v>
      </c>
      <c r="BC96" s="8">
        <v>108.01929892652794</v>
      </c>
      <c r="BD96" s="8">
        <v>104.98941510561977</v>
      </c>
      <c r="BE96" s="8">
        <v>107.41921146052402</v>
      </c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</row>
    <row r="97" spans="1:98" x14ac:dyDescent="0.2">
      <c r="A97" s="7" t="str">
        <f t="shared" si="1"/>
        <v>gem_nemiet_QU_10</v>
      </c>
      <c r="B97" s="5" t="s">
        <v>3833</v>
      </c>
      <c r="C97" s="5" t="s">
        <v>536</v>
      </c>
      <c r="D97" s="5">
        <v>10</v>
      </c>
      <c r="E97" s="8">
        <v>100</v>
      </c>
      <c r="F97" s="8">
        <v>101.99657307222647</v>
      </c>
      <c r="G97" s="8">
        <v>100.39456316349829</v>
      </c>
      <c r="H97" s="8">
        <v>98.074251137142696</v>
      </c>
      <c r="I97" s="8">
        <v>100.76920372293951</v>
      </c>
      <c r="J97" s="8">
        <v>101.52339027131536</v>
      </c>
      <c r="K97" s="8">
        <v>102.05308250363393</v>
      </c>
      <c r="L97" s="8">
        <v>108.14268287069909</v>
      </c>
      <c r="M97" s="8">
        <v>110.00978529529608</v>
      </c>
      <c r="N97" s="8">
        <v>108.97075542321149</v>
      </c>
      <c r="O97" s="8">
        <v>110.23854135835333</v>
      </c>
      <c r="P97" s="8">
        <v>107.83027195637136</v>
      </c>
      <c r="Q97" s="8">
        <v>107.39165694539504</v>
      </c>
      <c r="R97" s="8">
        <v>108.04821123724055</v>
      </c>
      <c r="S97" s="8">
        <v>107.86787148809363</v>
      </c>
      <c r="T97" s="8">
        <v>107.07841701027144</v>
      </c>
      <c r="U97" s="8">
        <v>108.00356598017486</v>
      </c>
      <c r="V97" s="8">
        <v>108.14407041979148</v>
      </c>
      <c r="W97" s="8">
        <v>105.55144636691864</v>
      </c>
      <c r="X97" s="8">
        <v>108.02136814239908</v>
      </c>
      <c r="Y97" s="8">
        <v>107.91458548428702</v>
      </c>
      <c r="Z97" s="8">
        <v>106.68473239883131</v>
      </c>
      <c r="AA97" s="8">
        <v>104.20334774036225</v>
      </c>
      <c r="AB97" s="8">
        <v>104.33998751081702</v>
      </c>
      <c r="AC97" s="8">
        <v>106.27110895829115</v>
      </c>
      <c r="AD97" s="8">
        <v>107.13290913069832</v>
      </c>
      <c r="AE97" s="8">
        <v>104.08112693334719</v>
      </c>
      <c r="AF97" s="8">
        <v>104.84605011447618</v>
      </c>
      <c r="AG97" s="8">
        <v>105.40130408087269</v>
      </c>
      <c r="AH97" s="8">
        <v>103.03495243256783</v>
      </c>
      <c r="AI97" s="8">
        <v>103.05692997060579</v>
      </c>
      <c r="AJ97" s="8">
        <v>105.26678603773038</v>
      </c>
      <c r="AK97" s="8">
        <v>103.69583673093936</v>
      </c>
      <c r="AL97" s="8">
        <v>97.862635100374703</v>
      </c>
      <c r="AM97" s="8">
        <v>95.16947618275583</v>
      </c>
      <c r="AN97" s="8">
        <v>95.98233973356777</v>
      </c>
      <c r="AO97" s="8">
        <v>96.942576368642435</v>
      </c>
      <c r="AP97" s="8">
        <v>97.035304609710636</v>
      </c>
      <c r="AQ97" s="8">
        <v>97.632556196374424</v>
      </c>
      <c r="AR97" s="8">
        <v>99.623320154122922</v>
      </c>
      <c r="AS97" s="8">
        <v>97.38444444017928</v>
      </c>
      <c r="AT97" s="8">
        <v>100.48550547308612</v>
      </c>
      <c r="AU97" s="8">
        <v>97.458978199301626</v>
      </c>
      <c r="AV97" s="8">
        <v>99.846752151033414</v>
      </c>
      <c r="AW97" s="8">
        <v>102.3162052146409</v>
      </c>
      <c r="AX97" s="8">
        <v>105.11262818820531</v>
      </c>
      <c r="AY97" s="8">
        <v>105.55776688191963</v>
      </c>
      <c r="AZ97" s="8">
        <v>108.28077618779956</v>
      </c>
      <c r="BA97" s="8">
        <v>105.86136032882682</v>
      </c>
      <c r="BB97" s="8">
        <v>106.40158833301237</v>
      </c>
      <c r="BC97" s="8">
        <v>108.01195084571984</v>
      </c>
      <c r="BD97" s="8">
        <v>104.93807778977444</v>
      </c>
      <c r="BE97" s="8">
        <v>102.64476546571782</v>
      </c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</row>
    <row r="98" spans="1:98" x14ac:dyDescent="0.2">
      <c r="A98" s="7" t="str">
        <f t="shared" si="1"/>
        <v>gem_nemiet_QU_11</v>
      </c>
      <c r="B98" s="5" t="s">
        <v>3833</v>
      </c>
      <c r="C98" s="5" t="s">
        <v>536</v>
      </c>
      <c r="D98" s="5">
        <v>11</v>
      </c>
      <c r="E98" s="8">
        <v>100</v>
      </c>
      <c r="F98" s="8">
        <v>101.40160396392901</v>
      </c>
      <c r="G98" s="8">
        <v>99.724914564620533</v>
      </c>
      <c r="H98" s="8">
        <v>96.901472956474151</v>
      </c>
      <c r="I98" s="8">
        <v>99.646242246407127</v>
      </c>
      <c r="J98" s="8">
        <v>100.05168537798174</v>
      </c>
      <c r="K98" s="8">
        <v>98.642357239225205</v>
      </c>
      <c r="L98" s="8">
        <v>103.1453070582192</v>
      </c>
      <c r="M98" s="8">
        <v>104.15412054021742</v>
      </c>
      <c r="N98" s="8">
        <v>102.17570496537394</v>
      </c>
      <c r="O98" s="8">
        <v>105.9020265553546</v>
      </c>
      <c r="P98" s="8">
        <v>105.8791888362034</v>
      </c>
      <c r="Q98" s="8">
        <v>107.23320050564709</v>
      </c>
      <c r="R98" s="8">
        <v>109.62375497713678</v>
      </c>
      <c r="S98" s="8">
        <v>110.83781916852757</v>
      </c>
      <c r="T98" s="8">
        <v>111.83455360592816</v>
      </c>
      <c r="U98" s="8">
        <v>113.01220395927474</v>
      </c>
      <c r="V98" s="8">
        <v>113.86415824045409</v>
      </c>
      <c r="W98" s="8">
        <v>110.14759014916382</v>
      </c>
      <c r="X98" s="8">
        <v>112.45806393036264</v>
      </c>
      <c r="Y98" s="8">
        <v>110.08926303522931</v>
      </c>
      <c r="Z98" s="8">
        <v>109.4868104748586</v>
      </c>
      <c r="AA98" s="8">
        <v>111.60699587395602</v>
      </c>
      <c r="AB98" s="8">
        <v>113.3883061386889</v>
      </c>
      <c r="AC98" s="8">
        <v>111.68283427063287</v>
      </c>
      <c r="AD98" s="8">
        <v>110.36794475735081</v>
      </c>
      <c r="AE98" s="8">
        <v>107.27375994801507</v>
      </c>
      <c r="AF98" s="8">
        <v>108.33691923351458</v>
      </c>
      <c r="AG98" s="8">
        <v>105.42996841760278</v>
      </c>
      <c r="AH98" s="8">
        <v>102.0804429220498</v>
      </c>
      <c r="AI98" s="8">
        <v>99.390975403083772</v>
      </c>
      <c r="AJ98" s="8">
        <v>97.095863633469733</v>
      </c>
      <c r="AK98" s="8">
        <v>95.344526996058946</v>
      </c>
      <c r="AL98" s="8">
        <v>96.15144658223933</v>
      </c>
      <c r="AM98" s="8">
        <v>96.962888811062967</v>
      </c>
      <c r="AN98" s="8">
        <v>98.342311691234968</v>
      </c>
      <c r="AO98" s="8">
        <v>100.46792763763304</v>
      </c>
      <c r="AP98" s="8">
        <v>102.45203093660292</v>
      </c>
      <c r="AQ98" s="8">
        <v>102.30967563327377</v>
      </c>
      <c r="AR98" s="8">
        <v>102.56330488025087</v>
      </c>
      <c r="AS98" s="8">
        <v>102.90009421804776</v>
      </c>
      <c r="AT98" s="8">
        <v>103.71422850672297</v>
      </c>
      <c r="AU98" s="8">
        <v>100.80864776765615</v>
      </c>
      <c r="AV98" s="8">
        <v>102.27002854661544</v>
      </c>
      <c r="AW98" s="8">
        <v>102.32951348857117</v>
      </c>
      <c r="AX98" s="8">
        <v>104.2031278760028</v>
      </c>
      <c r="AY98" s="8">
        <v>104.07167495464769</v>
      </c>
      <c r="AZ98" s="8">
        <v>106.99480338359606</v>
      </c>
      <c r="BA98" s="8">
        <v>107.33852892480826</v>
      </c>
      <c r="BB98" s="8">
        <v>104.46911938345416</v>
      </c>
      <c r="BC98" s="8">
        <v>103.90381128499324</v>
      </c>
      <c r="BD98" s="8">
        <v>102.0829218940585</v>
      </c>
      <c r="BE98" s="8">
        <v>103.58408519850747</v>
      </c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</row>
    <row r="99" spans="1:98" x14ac:dyDescent="0.2">
      <c r="A99" s="7" t="str">
        <f t="shared" si="1"/>
        <v>gem_nemiet_QU_12</v>
      </c>
      <c r="B99" s="5" t="s">
        <v>3833</v>
      </c>
      <c r="C99" s="5" t="s">
        <v>536</v>
      </c>
      <c r="D99" s="5">
        <v>12</v>
      </c>
      <c r="E99" s="8">
        <v>100</v>
      </c>
      <c r="F99" s="8">
        <v>100.94376790977526</v>
      </c>
      <c r="G99" s="8">
        <v>99.835130388500588</v>
      </c>
      <c r="H99" s="8">
        <v>97.083711338762768</v>
      </c>
      <c r="I99" s="8">
        <v>98.713340379215424</v>
      </c>
      <c r="J99" s="8">
        <v>96.848351612956321</v>
      </c>
      <c r="K99" s="8">
        <v>94.640272751759412</v>
      </c>
      <c r="L99" s="8">
        <v>99.105252005913329</v>
      </c>
      <c r="M99" s="8">
        <v>101.9631292987509</v>
      </c>
      <c r="N99" s="8">
        <v>103.29370338196023</v>
      </c>
      <c r="O99" s="8">
        <v>108.49279170886395</v>
      </c>
      <c r="P99" s="8">
        <v>106.30331176484695</v>
      </c>
      <c r="Q99" s="8">
        <v>105.58163929333699</v>
      </c>
      <c r="R99" s="8">
        <v>106.18950177864414</v>
      </c>
      <c r="S99" s="8">
        <v>105.8840521718474</v>
      </c>
      <c r="T99" s="8">
        <v>105.5357695046297</v>
      </c>
      <c r="U99" s="8">
        <v>107.7249773750582</v>
      </c>
      <c r="V99" s="8">
        <v>107.05397143545467</v>
      </c>
      <c r="W99" s="8">
        <v>106.91916548292231</v>
      </c>
      <c r="X99" s="8">
        <v>109.70264228137331</v>
      </c>
      <c r="Y99" s="8">
        <v>110.43396080015086</v>
      </c>
      <c r="Z99" s="8">
        <v>110.20816933256809</v>
      </c>
      <c r="AA99" s="8">
        <v>111.44616209173397</v>
      </c>
      <c r="AB99" s="8">
        <v>113.46608471702633</v>
      </c>
      <c r="AC99" s="8">
        <v>113.35183444759436</v>
      </c>
      <c r="AD99" s="8">
        <v>109.8466964834172</v>
      </c>
      <c r="AE99" s="8">
        <v>106.85429609821766</v>
      </c>
      <c r="AF99" s="8">
        <v>106.82424534319733</v>
      </c>
      <c r="AG99" s="8">
        <v>103.65296970281109</v>
      </c>
      <c r="AH99" s="8">
        <v>100.27250415169138</v>
      </c>
      <c r="AI99" s="8">
        <v>97.986561940623872</v>
      </c>
      <c r="AJ99" s="8">
        <v>95.686964144968726</v>
      </c>
      <c r="AK99" s="8">
        <v>94.453342790740308</v>
      </c>
      <c r="AL99" s="8">
        <v>95.566969943529472</v>
      </c>
      <c r="AM99" s="8">
        <v>96.773785827196747</v>
      </c>
      <c r="AN99" s="8">
        <v>98.208643795753204</v>
      </c>
      <c r="AO99" s="8">
        <v>99.938024301712971</v>
      </c>
      <c r="AP99" s="8">
        <v>102.38809097398024</v>
      </c>
      <c r="AQ99" s="8">
        <v>103.93447655421683</v>
      </c>
      <c r="AR99" s="8">
        <v>106.44387439077626</v>
      </c>
      <c r="AS99" s="8">
        <v>108.45908862780962</v>
      </c>
      <c r="AT99" s="8">
        <v>106.23263639534872</v>
      </c>
      <c r="AU99" s="8">
        <v>103.19414628693414</v>
      </c>
      <c r="AV99" s="8">
        <v>105.10287801026146</v>
      </c>
      <c r="AW99" s="8">
        <v>104.91678265835006</v>
      </c>
      <c r="AX99" s="8">
        <v>104.69775651093889</v>
      </c>
      <c r="AY99" s="8">
        <v>101.6054352561393</v>
      </c>
      <c r="AZ99" s="8">
        <v>103.84684142991834</v>
      </c>
      <c r="BA99" s="8">
        <v>102.07861875420994</v>
      </c>
      <c r="BB99" s="8">
        <v>102.53202349796361</v>
      </c>
      <c r="BC99" s="8">
        <v>100.09558236603382</v>
      </c>
      <c r="BD99" s="8">
        <v>98.30696069712252</v>
      </c>
      <c r="BE99" s="8">
        <v>100.78694425670179</v>
      </c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</row>
    <row r="100" spans="1:98" x14ac:dyDescent="0.2">
      <c r="A100" s="7" t="str">
        <f t="shared" si="1"/>
        <v>gem_nemiet_QU_13</v>
      </c>
      <c r="B100" s="5" t="s">
        <v>3833</v>
      </c>
      <c r="C100" s="5" t="s">
        <v>536</v>
      </c>
      <c r="D100" s="5">
        <v>13</v>
      </c>
      <c r="E100" s="8">
        <v>100</v>
      </c>
      <c r="F100" s="8">
        <v>100.53140365109302</v>
      </c>
      <c r="G100" s="8">
        <v>98.16055567749595</v>
      </c>
      <c r="H100" s="8">
        <v>95.332676612537909</v>
      </c>
      <c r="I100" s="8">
        <v>97.577723579810467</v>
      </c>
      <c r="J100" s="8">
        <v>97.109701412685382</v>
      </c>
      <c r="K100" s="8">
        <v>96.353235042685682</v>
      </c>
      <c r="L100" s="8">
        <v>100.69391463573029</v>
      </c>
      <c r="M100" s="8">
        <v>101.49257294979907</v>
      </c>
      <c r="N100" s="8">
        <v>101.11300559951259</v>
      </c>
      <c r="O100" s="8">
        <v>105.22455961002534</v>
      </c>
      <c r="P100" s="8">
        <v>103.72763376604379</v>
      </c>
      <c r="Q100" s="8">
        <v>103.78433697376867</v>
      </c>
      <c r="R100" s="8">
        <v>105.38012808040095</v>
      </c>
      <c r="S100" s="8">
        <v>104.03283385771736</v>
      </c>
      <c r="T100" s="8">
        <v>104.37201664485571</v>
      </c>
      <c r="U100" s="8">
        <v>107.18490331515727</v>
      </c>
      <c r="V100" s="8">
        <v>107.61695628380636</v>
      </c>
      <c r="W100" s="8">
        <v>106.47203392192648</v>
      </c>
      <c r="X100" s="8">
        <v>109.57561790930089</v>
      </c>
      <c r="Y100" s="8">
        <v>109.85923194882498</v>
      </c>
      <c r="Z100" s="8">
        <v>107.97260148482337</v>
      </c>
      <c r="AA100" s="8">
        <v>105.87575567154391</v>
      </c>
      <c r="AB100" s="8">
        <v>106.59632366153619</v>
      </c>
      <c r="AC100" s="8">
        <v>108.42067650473486</v>
      </c>
      <c r="AD100" s="8">
        <v>106.03763661588522</v>
      </c>
      <c r="AE100" s="8">
        <v>103.58451109841431</v>
      </c>
      <c r="AF100" s="8">
        <v>105.81319351646182</v>
      </c>
      <c r="AG100" s="8">
        <v>103.02847842379261</v>
      </c>
      <c r="AH100" s="8">
        <v>99.927900057420018</v>
      </c>
      <c r="AI100" s="8">
        <v>99.226083998134683</v>
      </c>
      <c r="AJ100" s="8">
        <v>100.71286261141533</v>
      </c>
      <c r="AK100" s="8">
        <v>99.206759872191142</v>
      </c>
      <c r="AL100" s="8">
        <v>100.41483275921254</v>
      </c>
      <c r="AM100" s="8">
        <v>98.050137923459999</v>
      </c>
      <c r="AN100" s="8">
        <v>99.843444751707466</v>
      </c>
      <c r="AO100" s="8">
        <v>100.70443852298861</v>
      </c>
      <c r="AP100" s="8">
        <v>102.59681944825243</v>
      </c>
      <c r="AQ100" s="8">
        <v>104.51695748233568</v>
      </c>
      <c r="AR100" s="8">
        <v>102.18578812710827</v>
      </c>
      <c r="AS100" s="8">
        <v>102.69973225904566</v>
      </c>
      <c r="AT100" s="8">
        <v>103.97897456871868</v>
      </c>
      <c r="AU100" s="8">
        <v>100.74978894319987</v>
      </c>
      <c r="AV100" s="8">
        <v>103.39917032792107</v>
      </c>
      <c r="AW100" s="8">
        <v>105.48911577160186</v>
      </c>
      <c r="AX100" s="8">
        <v>104.25456597715097</v>
      </c>
      <c r="AY100" s="8">
        <v>101.97912282529909</v>
      </c>
      <c r="AZ100" s="8">
        <v>102.82778728722997</v>
      </c>
      <c r="BA100" s="8">
        <v>102.06329484718626</v>
      </c>
      <c r="BB100" s="8">
        <v>101.94954299090257</v>
      </c>
      <c r="BC100" s="8">
        <v>100.10779471334726</v>
      </c>
      <c r="BD100" s="8">
        <v>97.243593710945817</v>
      </c>
      <c r="BE100" s="8">
        <v>98.917550415761525</v>
      </c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</row>
    <row r="101" spans="1:98" x14ac:dyDescent="0.2">
      <c r="A101" s="7" t="str">
        <f t="shared" si="1"/>
        <v>gem_nemiet_QU_14</v>
      </c>
      <c r="B101" s="5" t="s">
        <v>3833</v>
      </c>
      <c r="C101" s="5" t="s">
        <v>536</v>
      </c>
      <c r="D101" s="5">
        <v>14</v>
      </c>
      <c r="E101" s="8">
        <v>100</v>
      </c>
      <c r="F101" s="8">
        <v>101.62926266505164</v>
      </c>
      <c r="G101" s="8">
        <v>99.969911935815674</v>
      </c>
      <c r="H101" s="8">
        <v>97.093242192999526</v>
      </c>
      <c r="I101" s="8">
        <v>99.563597812358424</v>
      </c>
      <c r="J101" s="8">
        <v>99.300018175019545</v>
      </c>
      <c r="K101" s="8">
        <v>98.318323877095992</v>
      </c>
      <c r="L101" s="8">
        <v>104.03381357316722</v>
      </c>
      <c r="M101" s="8">
        <v>105.48377364665185</v>
      </c>
      <c r="N101" s="8">
        <v>103.14068263058446</v>
      </c>
      <c r="O101" s="8">
        <v>100.5393886627196</v>
      </c>
      <c r="P101" s="8">
        <v>98.378606680942255</v>
      </c>
      <c r="Q101" s="8">
        <v>99.274266822508991</v>
      </c>
      <c r="R101" s="8">
        <v>102.69738062507281</v>
      </c>
      <c r="S101" s="8">
        <v>106.89836749714738</v>
      </c>
      <c r="T101" s="8">
        <v>114.5713680774587</v>
      </c>
      <c r="U101" s="8">
        <v>115.30913327770602</v>
      </c>
      <c r="V101" s="8">
        <v>115.01690573025833</v>
      </c>
      <c r="W101" s="8">
        <v>113.29117292643565</v>
      </c>
      <c r="X101" s="8">
        <v>115.42402584035167</v>
      </c>
      <c r="Y101" s="8">
        <v>115.82639236201459</v>
      </c>
      <c r="Z101" s="8">
        <v>111.05253374519808</v>
      </c>
      <c r="AA101" s="8">
        <v>103.90702674583618</v>
      </c>
      <c r="AB101" s="8">
        <v>99.094545493233198</v>
      </c>
      <c r="AC101" s="8">
        <v>99.467971388323349</v>
      </c>
      <c r="AD101" s="8">
        <v>100.87012389799359</v>
      </c>
      <c r="AE101" s="8">
        <v>102.42694665951109</v>
      </c>
      <c r="AF101" s="8">
        <v>106.61274971834312</v>
      </c>
      <c r="AG101" s="8">
        <v>110.65439177340366</v>
      </c>
      <c r="AH101" s="8">
        <v>106.94590856037441</v>
      </c>
      <c r="AI101" s="8">
        <v>104.01959032897527</v>
      </c>
      <c r="AJ101" s="8">
        <v>106.58003750942339</v>
      </c>
      <c r="AK101" s="8">
        <v>105.00545851538892</v>
      </c>
      <c r="AL101" s="8">
        <v>107.8181028437027</v>
      </c>
      <c r="AM101" s="8">
        <v>107.5577616730076</v>
      </c>
      <c r="AN101" s="8">
        <v>109.71442620569526</v>
      </c>
      <c r="AO101" s="8">
        <v>109.57256646717765</v>
      </c>
      <c r="AP101" s="8">
        <v>110.39576271984835</v>
      </c>
      <c r="AQ101" s="8">
        <v>107.26700063152805</v>
      </c>
      <c r="AR101" s="8">
        <v>109.63816674085379</v>
      </c>
      <c r="AS101" s="8">
        <v>107.35052971503646</v>
      </c>
      <c r="AT101" s="8">
        <v>105.24068722578522</v>
      </c>
      <c r="AU101" s="8">
        <v>102.36810074073962</v>
      </c>
      <c r="AV101" s="8">
        <v>105.04412090715388</v>
      </c>
      <c r="AW101" s="8">
        <v>107.05770963712219</v>
      </c>
      <c r="AX101" s="8">
        <v>109.19005102240332</v>
      </c>
      <c r="AY101" s="8">
        <v>112.18352057817023</v>
      </c>
      <c r="AZ101" s="8">
        <v>115.64698402713813</v>
      </c>
      <c r="BA101" s="8">
        <v>118.75340358561361</v>
      </c>
      <c r="BB101" s="8">
        <v>113.91518838943242</v>
      </c>
      <c r="BC101" s="8">
        <v>113.80031906746288</v>
      </c>
      <c r="BD101" s="8">
        <v>109.88610272306019</v>
      </c>
      <c r="BE101" s="8">
        <v>110.81557881197985</v>
      </c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</row>
    <row r="102" spans="1:98" x14ac:dyDescent="0.2">
      <c r="A102" s="7" t="str">
        <f t="shared" si="1"/>
        <v>gem_nemiet_QU_17</v>
      </c>
      <c r="B102" s="5" t="s">
        <v>3833</v>
      </c>
      <c r="C102" s="5" t="s">
        <v>536</v>
      </c>
      <c r="D102" s="5">
        <v>17</v>
      </c>
      <c r="E102" s="8">
        <v>100</v>
      </c>
      <c r="F102" s="8">
        <v>101.84687260892574</v>
      </c>
      <c r="G102" s="8">
        <v>100.05791752178688</v>
      </c>
      <c r="H102" s="8">
        <v>97.032150363599044</v>
      </c>
      <c r="I102" s="8">
        <v>98.488308477121549</v>
      </c>
      <c r="J102" s="8">
        <v>97.984999769871877</v>
      </c>
      <c r="K102" s="8">
        <v>97.584415142719038</v>
      </c>
      <c r="L102" s="8">
        <v>102.89988805308914</v>
      </c>
      <c r="M102" s="8">
        <v>105.66777110775053</v>
      </c>
      <c r="N102" s="8">
        <v>105.81547144692506</v>
      </c>
      <c r="O102" s="8">
        <v>108.40783323848316</v>
      </c>
      <c r="P102" s="8">
        <v>106.44998606004555</v>
      </c>
      <c r="Q102" s="8">
        <v>106.72818610081519</v>
      </c>
      <c r="R102" s="8">
        <v>107.55701153818937</v>
      </c>
      <c r="S102" s="8">
        <v>107.88964056438363</v>
      </c>
      <c r="T102" s="8">
        <v>105.77375208844137</v>
      </c>
      <c r="U102" s="8">
        <v>106.36892833536766</v>
      </c>
      <c r="V102" s="8">
        <v>106.2833254456267</v>
      </c>
      <c r="W102" s="8">
        <v>103.02253580242518</v>
      </c>
      <c r="X102" s="8">
        <v>106.6586363257223</v>
      </c>
      <c r="Y102" s="8">
        <v>107.39723148481049</v>
      </c>
      <c r="Z102" s="8">
        <v>106.21207850187739</v>
      </c>
      <c r="AA102" s="8">
        <v>106.4288080745871</v>
      </c>
      <c r="AB102" s="8">
        <v>106.425653751094</v>
      </c>
      <c r="AC102" s="8">
        <v>104.6475464556512</v>
      </c>
      <c r="AD102" s="8">
        <v>103.31821642356093</v>
      </c>
      <c r="AE102" s="8">
        <v>100.70270710338926</v>
      </c>
      <c r="AF102" s="8">
        <v>102.11209513313001</v>
      </c>
      <c r="AG102" s="8">
        <v>100.01487070001888</v>
      </c>
      <c r="AH102" s="8">
        <v>98.386736396889546</v>
      </c>
      <c r="AI102" s="8">
        <v>98.891358112327183</v>
      </c>
      <c r="AJ102" s="8">
        <v>97.180363119428691</v>
      </c>
      <c r="AK102" s="8">
        <v>95.73649062405751</v>
      </c>
      <c r="AL102" s="8">
        <v>97.446382660844691</v>
      </c>
      <c r="AM102" s="8">
        <v>98.427265101872365</v>
      </c>
      <c r="AN102" s="8">
        <v>99.874836096357129</v>
      </c>
      <c r="AO102" s="8">
        <v>101.88379074824267</v>
      </c>
      <c r="AP102" s="8">
        <v>101.04717230240969</v>
      </c>
      <c r="AQ102" s="8">
        <v>101.6596548958443</v>
      </c>
      <c r="AR102" s="8">
        <v>101.30402325232596</v>
      </c>
      <c r="AS102" s="8">
        <v>99.995706841664799</v>
      </c>
      <c r="AT102" s="8">
        <v>99.827528644469908</v>
      </c>
      <c r="AU102" s="8">
        <v>97.295139703993115</v>
      </c>
      <c r="AV102" s="8">
        <v>99.856320440172198</v>
      </c>
      <c r="AW102" s="8">
        <v>101.26349788835768</v>
      </c>
      <c r="AX102" s="8">
        <v>103.21234405200258</v>
      </c>
      <c r="AY102" s="8">
        <v>102.11562361536541</v>
      </c>
      <c r="AZ102" s="8">
        <v>104.511342413478</v>
      </c>
      <c r="BA102" s="8">
        <v>104.54896123511345</v>
      </c>
      <c r="BB102" s="8">
        <v>103.50605415622759</v>
      </c>
      <c r="BC102" s="8">
        <v>105.429808432229</v>
      </c>
      <c r="BD102" s="8">
        <v>102.76484766021946</v>
      </c>
      <c r="BE102" s="8">
        <v>101.93162057457069</v>
      </c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</row>
    <row r="103" spans="1:98" x14ac:dyDescent="0.2">
      <c r="A103" s="7" t="str">
        <f t="shared" si="1"/>
        <v>gem_nemiet_QU_18</v>
      </c>
      <c r="B103" s="5" t="s">
        <v>3833</v>
      </c>
      <c r="C103" s="5" t="s">
        <v>536</v>
      </c>
      <c r="D103" s="5">
        <v>18</v>
      </c>
      <c r="E103" s="8">
        <v>100</v>
      </c>
      <c r="F103" s="8">
        <v>101.54180792229006</v>
      </c>
      <c r="G103" s="8">
        <v>99.895470197632804</v>
      </c>
      <c r="H103" s="8">
        <v>96.099536574214355</v>
      </c>
      <c r="I103" s="8">
        <v>98.208719267194766</v>
      </c>
      <c r="J103" s="8">
        <v>96.511525171309529</v>
      </c>
      <c r="K103" s="8">
        <v>94.735557936218527</v>
      </c>
      <c r="L103" s="8">
        <v>100.14504040864647</v>
      </c>
      <c r="M103" s="8">
        <v>101.71592599455687</v>
      </c>
      <c r="N103" s="8">
        <v>100.74913422427736</v>
      </c>
      <c r="O103" s="8">
        <v>106.17484639218766</v>
      </c>
      <c r="P103" s="8">
        <v>110.40723344992139</v>
      </c>
      <c r="Q103" s="8">
        <v>112.84597650120287</v>
      </c>
      <c r="R103" s="8">
        <v>111.84301893339132</v>
      </c>
      <c r="S103" s="8">
        <v>110.15469243292476</v>
      </c>
      <c r="T103" s="8">
        <v>108.60473904516284</v>
      </c>
      <c r="U103" s="8">
        <v>108.36714611997809</v>
      </c>
      <c r="V103" s="8">
        <v>108.55530025918021</v>
      </c>
      <c r="W103" s="8">
        <v>107.81008838269675</v>
      </c>
      <c r="X103" s="8">
        <v>111.66557550939538</v>
      </c>
      <c r="Y103" s="8">
        <v>110.54266861419362</v>
      </c>
      <c r="Z103" s="8">
        <v>107.66354208185135</v>
      </c>
      <c r="AA103" s="8">
        <v>103.2616115462686</v>
      </c>
      <c r="AB103" s="8">
        <v>104.17918960230784</v>
      </c>
      <c r="AC103" s="8">
        <v>105.25028021724631</v>
      </c>
      <c r="AD103" s="8">
        <v>105.23924337897164</v>
      </c>
      <c r="AE103" s="8">
        <v>102.29294528678884</v>
      </c>
      <c r="AF103" s="8">
        <v>103.29699860051521</v>
      </c>
      <c r="AG103" s="8">
        <v>100.32466142172603</v>
      </c>
      <c r="AH103" s="8">
        <v>98.236175097336314</v>
      </c>
      <c r="AI103" s="8">
        <v>95.70171951027902</v>
      </c>
      <c r="AJ103" s="8">
        <v>93.072970997623557</v>
      </c>
      <c r="AK103" s="8">
        <v>91.774248757068733</v>
      </c>
      <c r="AL103" s="8">
        <v>92.336063959576165</v>
      </c>
      <c r="AM103" s="8">
        <v>93.493740035935843</v>
      </c>
      <c r="AN103" s="8">
        <v>94.954202064901892</v>
      </c>
      <c r="AO103" s="8">
        <v>97.162875491421119</v>
      </c>
      <c r="AP103" s="8">
        <v>98.5656203209669</v>
      </c>
      <c r="AQ103" s="8">
        <v>97.597231927393665</v>
      </c>
      <c r="AR103" s="8">
        <v>99.33751037989289</v>
      </c>
      <c r="AS103" s="8">
        <v>101.08151850751584</v>
      </c>
      <c r="AT103" s="8">
        <v>98.726006911290241</v>
      </c>
      <c r="AU103" s="8">
        <v>96.104257518064699</v>
      </c>
      <c r="AV103" s="8">
        <v>97.633999529820528</v>
      </c>
      <c r="AW103" s="8">
        <v>99.518189049604189</v>
      </c>
      <c r="AX103" s="8">
        <v>100.4429600377252</v>
      </c>
      <c r="AY103" s="8">
        <v>99.521777286108545</v>
      </c>
      <c r="AZ103" s="8">
        <v>102.47878511945792</v>
      </c>
      <c r="BA103" s="8">
        <v>105.12520347321738</v>
      </c>
      <c r="BB103" s="8">
        <v>101.8201137681945</v>
      </c>
      <c r="BC103" s="8">
        <v>104.18199259718048</v>
      </c>
      <c r="BD103" s="8">
        <v>101.23577770418393</v>
      </c>
      <c r="BE103" s="8">
        <v>100.64423048205848</v>
      </c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</row>
    <row r="104" spans="1:98" x14ac:dyDescent="0.2">
      <c r="A104" s="7" t="str">
        <f t="shared" si="1"/>
        <v>gem_nemiet_QU_19</v>
      </c>
      <c r="B104" s="5" t="s">
        <v>3833</v>
      </c>
      <c r="C104" s="5" t="s">
        <v>536</v>
      </c>
      <c r="D104" s="5">
        <v>19</v>
      </c>
      <c r="E104" s="8">
        <v>100</v>
      </c>
      <c r="F104" s="8">
        <v>101.91434717868906</v>
      </c>
      <c r="G104" s="8">
        <v>100.41343301554789</v>
      </c>
      <c r="H104" s="8">
        <v>97.846460847809041</v>
      </c>
      <c r="I104" s="8">
        <v>99.370129804194789</v>
      </c>
      <c r="J104" s="8">
        <v>98.099228150889473</v>
      </c>
      <c r="K104" s="8">
        <v>96.594910916240195</v>
      </c>
      <c r="L104" s="8">
        <v>102.60015511558458</v>
      </c>
      <c r="M104" s="8">
        <v>104.31325703747453</v>
      </c>
      <c r="N104" s="8">
        <v>103.9054196526472</v>
      </c>
      <c r="O104" s="8">
        <v>107.97943438018338</v>
      </c>
      <c r="P104" s="8">
        <v>107.41635867694067</v>
      </c>
      <c r="Q104" s="8">
        <v>108.53798315894299</v>
      </c>
      <c r="R104" s="8">
        <v>110.00873675949674</v>
      </c>
      <c r="S104" s="8">
        <v>109.37248837068796</v>
      </c>
      <c r="T104" s="8">
        <v>109.75789069646039</v>
      </c>
      <c r="U104" s="8">
        <v>111.67048174361763</v>
      </c>
      <c r="V104" s="8">
        <v>111.57196368130731</v>
      </c>
      <c r="W104" s="8">
        <v>110.76356315393564</v>
      </c>
      <c r="X104" s="8">
        <v>114.87818467844912</v>
      </c>
      <c r="Y104" s="8">
        <v>114.01507626299296</v>
      </c>
      <c r="Z104" s="8">
        <v>113.12918907634526</v>
      </c>
      <c r="AA104" s="8">
        <v>113.22837228833711</v>
      </c>
      <c r="AB104" s="8">
        <v>114.74812496449506</v>
      </c>
      <c r="AC104" s="8">
        <v>113.44422806012292</v>
      </c>
      <c r="AD104" s="8">
        <v>111.54909148822695</v>
      </c>
      <c r="AE104" s="8">
        <v>108.47499568278126</v>
      </c>
      <c r="AF104" s="8">
        <v>109.62202620176559</v>
      </c>
      <c r="AG104" s="8">
        <v>106.64847335550564</v>
      </c>
      <c r="AH104" s="8">
        <v>104.08504018174382</v>
      </c>
      <c r="AI104" s="8">
        <v>100.94195466324686</v>
      </c>
      <c r="AJ104" s="8">
        <v>99.629375180092978</v>
      </c>
      <c r="AK104" s="8">
        <v>98.529014768453337</v>
      </c>
      <c r="AL104" s="8">
        <v>99.635064612044104</v>
      </c>
      <c r="AM104" s="8">
        <v>100.38558813614698</v>
      </c>
      <c r="AN104" s="8">
        <v>101.50864829103945</v>
      </c>
      <c r="AO104" s="8">
        <v>103.51267925213378</v>
      </c>
      <c r="AP104" s="8">
        <v>104.95141504679118</v>
      </c>
      <c r="AQ104" s="8">
        <v>106.96283229319664</v>
      </c>
      <c r="AR104" s="8">
        <v>107.55709365376511</v>
      </c>
      <c r="AS104" s="8">
        <v>106.64360871891797</v>
      </c>
      <c r="AT104" s="8">
        <v>106.59147503443936</v>
      </c>
      <c r="AU104" s="8">
        <v>103.34496354849732</v>
      </c>
      <c r="AV104" s="8">
        <v>103.34877834199222</v>
      </c>
      <c r="AW104" s="8">
        <v>103.96097801541133</v>
      </c>
      <c r="AX104" s="8">
        <v>104.26452190003688</v>
      </c>
      <c r="AY104" s="8">
        <v>103.17538950241399</v>
      </c>
      <c r="AZ104" s="8">
        <v>105.36811599506923</v>
      </c>
      <c r="BA104" s="8">
        <v>107.11973990783711</v>
      </c>
      <c r="BB104" s="8">
        <v>107.95043784079552</v>
      </c>
      <c r="BC104" s="8">
        <v>108.87102545957266</v>
      </c>
      <c r="BD104" s="8">
        <v>106.85494638062161</v>
      </c>
      <c r="BE104" s="8">
        <v>106.04073729610204</v>
      </c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</row>
    <row r="105" spans="1:98" x14ac:dyDescent="0.2">
      <c r="A105" s="7" t="str">
        <f t="shared" si="1"/>
        <v>gem_nemiet_QU_20</v>
      </c>
      <c r="B105" s="5" t="s">
        <v>3833</v>
      </c>
      <c r="C105" s="5" t="s">
        <v>536</v>
      </c>
      <c r="D105" s="5">
        <v>20</v>
      </c>
      <c r="E105" s="8">
        <v>100</v>
      </c>
      <c r="F105" s="8">
        <v>102.07615928226636</v>
      </c>
      <c r="G105" s="8">
        <v>100.9818184598841</v>
      </c>
      <c r="H105" s="8">
        <v>97.761752267236787</v>
      </c>
      <c r="I105" s="8">
        <v>99.389744848709995</v>
      </c>
      <c r="J105" s="8">
        <v>99.362527957293679</v>
      </c>
      <c r="K105" s="8">
        <v>97.604056077676148</v>
      </c>
      <c r="L105" s="8">
        <v>101.07952947214991</v>
      </c>
      <c r="M105" s="8">
        <v>102.39419790808293</v>
      </c>
      <c r="N105" s="8">
        <v>100.71866349583466</v>
      </c>
      <c r="O105" s="8">
        <v>103.28097761298181</v>
      </c>
      <c r="P105" s="8">
        <v>104.13365334083743</v>
      </c>
      <c r="Q105" s="8">
        <v>107.40849414620554</v>
      </c>
      <c r="R105" s="8">
        <v>110.53390946538448</v>
      </c>
      <c r="S105" s="8">
        <v>112.90565169491812</v>
      </c>
      <c r="T105" s="8">
        <v>111.81027244989237</v>
      </c>
      <c r="U105" s="8">
        <v>111.7048001460216</v>
      </c>
      <c r="V105" s="8">
        <v>111.09134726077502</v>
      </c>
      <c r="W105" s="8">
        <v>108.80060445315202</v>
      </c>
      <c r="X105" s="8">
        <v>113.09020425161232</v>
      </c>
      <c r="Y105" s="8">
        <v>115.07071350003862</v>
      </c>
      <c r="Z105" s="8">
        <v>114.80957389317388</v>
      </c>
      <c r="AA105" s="8">
        <v>117.94178855252827</v>
      </c>
      <c r="AB105" s="8">
        <v>119.25183428688743</v>
      </c>
      <c r="AC105" s="8">
        <v>117.9026516249434</v>
      </c>
      <c r="AD105" s="8">
        <v>115.54799312414129</v>
      </c>
      <c r="AE105" s="8">
        <v>112.54108320117422</v>
      </c>
      <c r="AF105" s="8">
        <v>112.21744398316994</v>
      </c>
      <c r="AG105" s="8">
        <v>109.69526805506891</v>
      </c>
      <c r="AH105" s="8">
        <v>105.78019719439874</v>
      </c>
      <c r="AI105" s="8">
        <v>103.414681496261</v>
      </c>
      <c r="AJ105" s="8">
        <v>102.28997343475228</v>
      </c>
      <c r="AK105" s="8">
        <v>100.74419972224776</v>
      </c>
      <c r="AL105" s="8">
        <v>102.3427205706041</v>
      </c>
      <c r="AM105" s="8">
        <v>102.95265257351862</v>
      </c>
      <c r="AN105" s="8">
        <v>104.47152207282967</v>
      </c>
      <c r="AO105" s="8">
        <v>105.05737543590254</v>
      </c>
      <c r="AP105" s="8">
        <v>105.73821078360712</v>
      </c>
      <c r="AQ105" s="8">
        <v>106.9430440406713</v>
      </c>
      <c r="AR105" s="8">
        <v>108.57818040877804</v>
      </c>
      <c r="AS105" s="8">
        <v>106.70753901044949</v>
      </c>
      <c r="AT105" s="8">
        <v>107.48232597125113</v>
      </c>
      <c r="AU105" s="8">
        <v>104.29533012554708</v>
      </c>
      <c r="AV105" s="8">
        <v>106.99364992259828</v>
      </c>
      <c r="AW105" s="8">
        <v>108.43861671871041</v>
      </c>
      <c r="AX105" s="8">
        <v>108.25079551702359</v>
      </c>
      <c r="AY105" s="8">
        <v>106.61550984675331</v>
      </c>
      <c r="AZ105" s="8">
        <v>105.26831716126262</v>
      </c>
      <c r="BA105" s="8">
        <v>105.57882531990234</v>
      </c>
      <c r="BB105" s="8">
        <v>102.73909466148862</v>
      </c>
      <c r="BC105" s="8">
        <v>101.64478692825892</v>
      </c>
      <c r="BD105" s="8">
        <v>98.829393112418089</v>
      </c>
      <c r="BE105" s="8">
        <v>98.88742017605864</v>
      </c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</row>
    <row r="106" spans="1:98" x14ac:dyDescent="0.2">
      <c r="A106" s="7" t="str">
        <f t="shared" si="1"/>
        <v>gem_nemiet_QU_21</v>
      </c>
      <c r="B106" s="5" t="s">
        <v>3833</v>
      </c>
      <c r="C106" s="5" t="s">
        <v>536</v>
      </c>
      <c r="D106" s="5">
        <v>21</v>
      </c>
      <c r="E106" s="8">
        <v>100</v>
      </c>
      <c r="F106" s="8">
        <v>101.89082108135756</v>
      </c>
      <c r="G106" s="8">
        <v>101.54898634579578</v>
      </c>
      <c r="H106" s="8">
        <v>100.38030263566218</v>
      </c>
      <c r="I106" s="8">
        <v>102.83693191999321</v>
      </c>
      <c r="J106" s="8">
        <v>101.05436692891902</v>
      </c>
      <c r="K106" s="8">
        <v>100.28194298911882</v>
      </c>
      <c r="L106" s="8">
        <v>106.52230215544535</v>
      </c>
      <c r="M106" s="8">
        <v>109.58410226256981</v>
      </c>
      <c r="N106" s="8">
        <v>111.85459382132429</v>
      </c>
      <c r="O106" s="8">
        <v>116.21644881651227</v>
      </c>
      <c r="P106" s="8">
        <v>117.43404599965569</v>
      </c>
      <c r="Q106" s="8">
        <v>119.93576134176293</v>
      </c>
      <c r="R106" s="8">
        <v>121.08701768193625</v>
      </c>
      <c r="S106" s="8">
        <v>121.66615834952887</v>
      </c>
      <c r="T106" s="8">
        <v>120.78141776304757</v>
      </c>
      <c r="U106" s="8">
        <v>123.0731854475486</v>
      </c>
      <c r="V106" s="8">
        <v>123.19056065150198</v>
      </c>
      <c r="W106" s="8">
        <v>121.10569080048279</v>
      </c>
      <c r="X106" s="8">
        <v>123.86125100159433</v>
      </c>
      <c r="Y106" s="8">
        <v>123.58677306496804</v>
      </c>
      <c r="Z106" s="8">
        <v>122.91008689647468</v>
      </c>
      <c r="AA106" s="8">
        <v>120.26781789503225</v>
      </c>
      <c r="AB106" s="8">
        <v>118.53752920466427</v>
      </c>
      <c r="AC106" s="8">
        <v>119.79307449458898</v>
      </c>
      <c r="AD106" s="8">
        <v>117.7768947498905</v>
      </c>
      <c r="AE106" s="8">
        <v>114.18737670426981</v>
      </c>
      <c r="AF106" s="8">
        <v>114.33858003713874</v>
      </c>
      <c r="AG106" s="8">
        <v>111.15647580468043</v>
      </c>
      <c r="AH106" s="8">
        <v>105.53253023735958</v>
      </c>
      <c r="AI106" s="8">
        <v>103.07206980697936</v>
      </c>
      <c r="AJ106" s="8">
        <v>100.56601218942018</v>
      </c>
      <c r="AK106" s="8">
        <v>98.416922932385191</v>
      </c>
      <c r="AL106" s="8">
        <v>98.172621109362296</v>
      </c>
      <c r="AM106" s="8">
        <v>98.744886016485225</v>
      </c>
      <c r="AN106" s="8">
        <v>98.939870174627728</v>
      </c>
      <c r="AO106" s="8">
        <v>100.15259960251061</v>
      </c>
      <c r="AP106" s="8">
        <v>99.462545485068844</v>
      </c>
      <c r="AQ106" s="8">
        <v>99.828037683846077</v>
      </c>
      <c r="AR106" s="8">
        <v>100.76052631075881</v>
      </c>
      <c r="AS106" s="8">
        <v>102.19079205570611</v>
      </c>
      <c r="AT106" s="8">
        <v>103.5301119203436</v>
      </c>
      <c r="AU106" s="8">
        <v>102.16849506347104</v>
      </c>
      <c r="AV106" s="8">
        <v>104.32218446723294</v>
      </c>
      <c r="AW106" s="8">
        <v>106.99869297979411</v>
      </c>
      <c r="AX106" s="8">
        <v>106.352018443784</v>
      </c>
      <c r="AY106" s="8">
        <v>103.66602389508805</v>
      </c>
      <c r="AZ106" s="8">
        <v>105.65766662010981</v>
      </c>
      <c r="BA106" s="8">
        <v>106.73274482876752</v>
      </c>
      <c r="BB106" s="8">
        <v>106.7723147393139</v>
      </c>
      <c r="BC106" s="8">
        <v>110.92890339970893</v>
      </c>
      <c r="BD106" s="8">
        <v>107.36251585807959</v>
      </c>
      <c r="BE106" s="8">
        <v>105.1449344595591</v>
      </c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</row>
    <row r="107" spans="1:98" x14ac:dyDescent="0.2">
      <c r="A107" s="7" t="str">
        <f t="shared" si="1"/>
        <v>gem_nemiet_QU_22</v>
      </c>
      <c r="B107" s="5" t="s">
        <v>3833</v>
      </c>
      <c r="C107" s="5" t="s">
        <v>536</v>
      </c>
      <c r="D107" s="5">
        <v>22</v>
      </c>
      <c r="E107" s="8">
        <v>100</v>
      </c>
      <c r="F107" s="8">
        <v>101.67735606886315</v>
      </c>
      <c r="G107" s="8">
        <v>101.31238073485302</v>
      </c>
      <c r="H107" s="8">
        <v>97.988072371566645</v>
      </c>
      <c r="I107" s="8">
        <v>99.629238334412804</v>
      </c>
      <c r="J107" s="8">
        <v>99.341414673261156</v>
      </c>
      <c r="K107" s="8">
        <v>98.000117044793726</v>
      </c>
      <c r="L107" s="8">
        <v>104.49436068803301</v>
      </c>
      <c r="M107" s="8">
        <v>105.8789233848961</v>
      </c>
      <c r="N107" s="8">
        <v>105.20427891042999</v>
      </c>
      <c r="O107" s="8">
        <v>106.52163952851559</v>
      </c>
      <c r="P107" s="8">
        <v>105.42755159307272</v>
      </c>
      <c r="Q107" s="8">
        <v>106.32341275905466</v>
      </c>
      <c r="R107" s="8">
        <v>107.97426645651906</v>
      </c>
      <c r="S107" s="8">
        <v>108.82655453404334</v>
      </c>
      <c r="T107" s="8">
        <v>108.0995360132129</v>
      </c>
      <c r="U107" s="8">
        <v>108.82483829657843</v>
      </c>
      <c r="V107" s="8">
        <v>108.31975453163771</v>
      </c>
      <c r="W107" s="8">
        <v>105.35180718979731</v>
      </c>
      <c r="X107" s="8">
        <v>108.68821330528932</v>
      </c>
      <c r="Y107" s="8">
        <v>109.35973451297427</v>
      </c>
      <c r="Z107" s="8">
        <v>106.75902587626861</v>
      </c>
      <c r="AA107" s="8">
        <v>104.96638332831478</v>
      </c>
      <c r="AB107" s="8">
        <v>105.06235564854495</v>
      </c>
      <c r="AC107" s="8">
        <v>106.55591440386861</v>
      </c>
      <c r="AD107" s="8">
        <v>106.85980702017775</v>
      </c>
      <c r="AE107" s="8">
        <v>105.23268986181385</v>
      </c>
      <c r="AF107" s="8">
        <v>107.37101428097493</v>
      </c>
      <c r="AG107" s="8">
        <v>104.56445249383758</v>
      </c>
      <c r="AH107" s="8">
        <v>99.911719965216236</v>
      </c>
      <c r="AI107" s="8">
        <v>97.653231028710493</v>
      </c>
      <c r="AJ107" s="8">
        <v>95.143035593819775</v>
      </c>
      <c r="AK107" s="8">
        <v>93.638250615160018</v>
      </c>
      <c r="AL107" s="8">
        <v>95.24247929534441</v>
      </c>
      <c r="AM107" s="8">
        <v>96.637736452767768</v>
      </c>
      <c r="AN107" s="8">
        <v>97.970563250156118</v>
      </c>
      <c r="AO107" s="8">
        <v>99.676418855699254</v>
      </c>
      <c r="AP107" s="8">
        <v>101.91193827144821</v>
      </c>
      <c r="AQ107" s="8">
        <v>103.04009041029482</v>
      </c>
      <c r="AR107" s="8">
        <v>104.80845517712649</v>
      </c>
      <c r="AS107" s="8">
        <v>104.83867636038556</v>
      </c>
      <c r="AT107" s="8">
        <v>103.08255112225559</v>
      </c>
      <c r="AU107" s="8">
        <v>99.917336289658564</v>
      </c>
      <c r="AV107" s="8">
        <v>101.15583895070343</v>
      </c>
      <c r="AW107" s="8">
        <v>102.36632826766311</v>
      </c>
      <c r="AX107" s="8">
        <v>103.17334795348225</v>
      </c>
      <c r="AY107" s="8">
        <v>102.28757859310635</v>
      </c>
      <c r="AZ107" s="8">
        <v>105.17287250666371</v>
      </c>
      <c r="BA107" s="8">
        <v>106.7931899753904</v>
      </c>
      <c r="BB107" s="8">
        <v>107.04852660558383</v>
      </c>
      <c r="BC107" s="8">
        <v>109.17079731387538</v>
      </c>
      <c r="BD107" s="8">
        <v>107.00117555131985</v>
      </c>
      <c r="BE107" s="8">
        <v>105.67951039418767</v>
      </c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08" spans="1:98" x14ac:dyDescent="0.2">
      <c r="A108" s="7" t="str">
        <f t="shared" si="1"/>
        <v>gem_nemiet_QU_23</v>
      </c>
      <c r="B108" s="5" t="s">
        <v>3833</v>
      </c>
      <c r="C108" s="5" t="s">
        <v>536</v>
      </c>
      <c r="D108" s="5">
        <v>23</v>
      </c>
      <c r="E108" s="8">
        <v>100</v>
      </c>
      <c r="F108" s="8">
        <v>99.066379447465877</v>
      </c>
      <c r="G108" s="8">
        <v>97.014546735903934</v>
      </c>
      <c r="H108" s="8">
        <v>93.664675941735865</v>
      </c>
      <c r="I108" s="8">
        <v>96.510738714453879</v>
      </c>
      <c r="J108" s="8">
        <v>95.600484115285866</v>
      </c>
      <c r="K108" s="8">
        <v>97.937856417283157</v>
      </c>
      <c r="L108" s="8">
        <v>113.81089442422481</v>
      </c>
      <c r="M108" s="8">
        <v>122.95715831257986</v>
      </c>
      <c r="N108" s="8">
        <v>125.12892994017497</v>
      </c>
      <c r="O108" s="8">
        <v>129.01444557690411</v>
      </c>
      <c r="P108" s="8">
        <v>124.94992163264246</v>
      </c>
      <c r="Q108" s="8">
        <v>118.58827954827973</v>
      </c>
      <c r="R108" s="8">
        <v>114.89817214821019</v>
      </c>
      <c r="S108" s="8">
        <v>116.2523072581243</v>
      </c>
      <c r="T108" s="8">
        <v>119.83977108219661</v>
      </c>
      <c r="U108" s="8">
        <v>123.15003147440295</v>
      </c>
      <c r="V108" s="8">
        <v>123.09761965491519</v>
      </c>
      <c r="W108" s="8">
        <v>123.79850169643062</v>
      </c>
      <c r="X108" s="8">
        <v>131.11515619031266</v>
      </c>
      <c r="Y108" s="8">
        <v>133.3975382415353</v>
      </c>
      <c r="Z108" s="8">
        <v>132.98670352616614</v>
      </c>
      <c r="AA108" s="8">
        <v>135.73452417488275</v>
      </c>
      <c r="AB108" s="8">
        <v>137.54534552634038</v>
      </c>
      <c r="AC108" s="8">
        <v>139.41474664643508</v>
      </c>
      <c r="AD108" s="8">
        <v>137.99428463419537</v>
      </c>
      <c r="AE108" s="8">
        <v>134.44914524012199</v>
      </c>
      <c r="AF108" s="8">
        <v>131.48949476395725</v>
      </c>
      <c r="AG108" s="8">
        <v>127.59327579370097</v>
      </c>
      <c r="AH108" s="8">
        <v>120.88493053625213</v>
      </c>
      <c r="AI108" s="8">
        <v>116.77063194447247</v>
      </c>
      <c r="AJ108" s="8">
        <v>112.49444625688307</v>
      </c>
      <c r="AK108" s="8">
        <v>109.13738752119048</v>
      </c>
      <c r="AL108" s="8">
        <v>111.33202190158686</v>
      </c>
      <c r="AM108" s="8">
        <v>109.84915055023498</v>
      </c>
      <c r="AN108" s="8">
        <v>109.70868964401805</v>
      </c>
      <c r="AO108" s="8">
        <v>106.48276975939726</v>
      </c>
      <c r="AP108" s="8">
        <v>108.3222828117606</v>
      </c>
      <c r="AQ108" s="8">
        <v>109.86248734655797</v>
      </c>
      <c r="AR108" s="8">
        <v>106.41790712122257</v>
      </c>
      <c r="AS108" s="8">
        <v>108.99469650656282</v>
      </c>
      <c r="AT108" s="8">
        <v>107.27319200500034</v>
      </c>
      <c r="AU108" s="8">
        <v>104.05332033059619</v>
      </c>
      <c r="AV108" s="8">
        <v>106.64528740196761</v>
      </c>
      <c r="AW108" s="8">
        <v>109.35839529183264</v>
      </c>
      <c r="AX108" s="8">
        <v>109.06094931086571</v>
      </c>
      <c r="AY108" s="8">
        <v>106.88893962931832</v>
      </c>
      <c r="AZ108" s="8">
        <v>109.50914807191667</v>
      </c>
      <c r="BA108" s="8">
        <v>106.90482807907085</v>
      </c>
      <c r="BB108" s="8">
        <v>107.18747144408952</v>
      </c>
      <c r="BC108" s="8">
        <v>111.15903687334705</v>
      </c>
      <c r="BD108" s="8">
        <v>108.03515929395118</v>
      </c>
      <c r="BE108" s="8">
        <v>106.37448755682851</v>
      </c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</row>
    <row r="109" spans="1:98" x14ac:dyDescent="0.2">
      <c r="A109" s="7" t="str">
        <f t="shared" si="1"/>
        <v>gem_nemiet_QU_24</v>
      </c>
      <c r="B109" s="5" t="s">
        <v>3833</v>
      </c>
      <c r="C109" s="5" t="s">
        <v>536</v>
      </c>
      <c r="D109" s="5">
        <v>24</v>
      </c>
      <c r="E109" s="8">
        <v>100</v>
      </c>
      <c r="F109" s="8">
        <v>102.19562349804296</v>
      </c>
      <c r="G109" s="8">
        <v>99.215523650229031</v>
      </c>
      <c r="H109" s="8">
        <v>97.380420494719999</v>
      </c>
      <c r="I109" s="8">
        <v>99.626518845162849</v>
      </c>
      <c r="J109" s="8">
        <v>97.633797290024162</v>
      </c>
      <c r="K109" s="8">
        <v>95.307976201475995</v>
      </c>
      <c r="L109" s="8">
        <v>103.42959827989468</v>
      </c>
      <c r="M109" s="8">
        <v>108.57887261730977</v>
      </c>
      <c r="N109" s="8">
        <v>107.93639224481809</v>
      </c>
      <c r="O109" s="8">
        <v>111.92967043344031</v>
      </c>
      <c r="P109" s="8">
        <v>109.71711815941312</v>
      </c>
      <c r="Q109" s="8">
        <v>110.02311927151349</v>
      </c>
      <c r="R109" s="8">
        <v>107.41167447890986</v>
      </c>
      <c r="S109" s="8">
        <v>105.64425119011788</v>
      </c>
      <c r="T109" s="8">
        <v>110.87812336791501</v>
      </c>
      <c r="U109" s="8">
        <v>115.31267527304988</v>
      </c>
      <c r="V109" s="8">
        <v>117.2882831121476</v>
      </c>
      <c r="W109" s="8">
        <v>116.68599122576676</v>
      </c>
      <c r="X109" s="8">
        <v>120.39723181875961</v>
      </c>
      <c r="Y109" s="8">
        <v>121.42171273632439</v>
      </c>
      <c r="Z109" s="8">
        <v>120.4655046251943</v>
      </c>
      <c r="AA109" s="8">
        <v>120.02208791651887</v>
      </c>
      <c r="AB109" s="8">
        <v>122.33302076396413</v>
      </c>
      <c r="AC109" s="8">
        <v>124.30625944930043</v>
      </c>
      <c r="AD109" s="8">
        <v>120.90350011050367</v>
      </c>
      <c r="AE109" s="8">
        <v>117.97467025471454</v>
      </c>
      <c r="AF109" s="8">
        <v>114.97033346076311</v>
      </c>
      <c r="AG109" s="8">
        <v>112.12922881946724</v>
      </c>
      <c r="AH109" s="8">
        <v>109.07846658371174</v>
      </c>
      <c r="AI109" s="8">
        <v>105.42756086960654</v>
      </c>
      <c r="AJ109" s="8">
        <v>102.22525398452254</v>
      </c>
      <c r="AK109" s="8">
        <v>100.34513987741875</v>
      </c>
      <c r="AL109" s="8">
        <v>100.66850903881465</v>
      </c>
      <c r="AM109" s="8">
        <v>101.11599494617714</v>
      </c>
      <c r="AN109" s="8">
        <v>102.37496443055976</v>
      </c>
      <c r="AO109" s="8">
        <v>104.64409264120272</v>
      </c>
      <c r="AP109" s="8">
        <v>106.50003368429057</v>
      </c>
      <c r="AQ109" s="8">
        <v>101.7649346815252</v>
      </c>
      <c r="AR109" s="8">
        <v>103.43390428103505</v>
      </c>
      <c r="AS109" s="8">
        <v>101.43369697478461</v>
      </c>
      <c r="AT109" s="8">
        <v>101.73145360730216</v>
      </c>
      <c r="AU109" s="8">
        <v>99.067801770371474</v>
      </c>
      <c r="AV109" s="8">
        <v>101.86842383918321</v>
      </c>
      <c r="AW109" s="8">
        <v>104.46555264415946</v>
      </c>
      <c r="AX109" s="8">
        <v>102.6362585268276</v>
      </c>
      <c r="AY109" s="8">
        <v>105.3566419314713</v>
      </c>
      <c r="AZ109" s="8">
        <v>107.81372069695483</v>
      </c>
      <c r="BA109" s="8">
        <v>105.63256207138826</v>
      </c>
      <c r="BB109" s="8">
        <v>100.97996595064841</v>
      </c>
      <c r="BC109" s="8">
        <v>101.42761387980237</v>
      </c>
      <c r="BD109" s="8">
        <v>98.814626644838071</v>
      </c>
      <c r="BE109" s="8">
        <v>99.886394685085506</v>
      </c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</row>
    <row r="110" spans="1:98" x14ac:dyDescent="0.2">
      <c r="A110" s="7" t="str">
        <f t="shared" si="1"/>
        <v>gem_nemiet_QU_25</v>
      </c>
      <c r="B110" s="5" t="s">
        <v>3833</v>
      </c>
      <c r="C110" s="5" t="s">
        <v>536</v>
      </c>
      <c r="D110" s="5">
        <v>25</v>
      </c>
      <c r="E110" s="8">
        <v>100</v>
      </c>
      <c r="F110" s="8">
        <v>100.14687397081683</v>
      </c>
      <c r="G110" s="8">
        <v>97.815315555613068</v>
      </c>
      <c r="H110" s="8">
        <v>98.33914400635085</v>
      </c>
      <c r="I110" s="8">
        <v>105.16573253915581</v>
      </c>
      <c r="J110" s="8">
        <v>107.18814012668659</v>
      </c>
      <c r="K110" s="8">
        <v>107.36533512412522</v>
      </c>
      <c r="L110" s="8">
        <v>112.52705494602409</v>
      </c>
      <c r="M110" s="8">
        <v>114.06542665708209</v>
      </c>
      <c r="N110" s="8">
        <v>110.23311075257902</v>
      </c>
      <c r="O110" s="8">
        <v>110.63421055641444</v>
      </c>
      <c r="P110" s="8">
        <v>111.11266058118861</v>
      </c>
      <c r="Q110" s="8">
        <v>110.81056179474831</v>
      </c>
      <c r="R110" s="8">
        <v>112.81309563637696</v>
      </c>
      <c r="S110" s="8">
        <v>111.09315668267809</v>
      </c>
      <c r="T110" s="8">
        <v>109.49289317134568</v>
      </c>
      <c r="U110" s="8">
        <v>109.70655335869002</v>
      </c>
      <c r="V110" s="8">
        <v>109.74532286225704</v>
      </c>
      <c r="W110" s="8">
        <v>110.15115397341101</v>
      </c>
      <c r="X110" s="8">
        <v>112.77024234992631</v>
      </c>
      <c r="Y110" s="8">
        <v>114.49608994589711</v>
      </c>
      <c r="Z110" s="8">
        <v>110.3240205160383</v>
      </c>
      <c r="AA110" s="8">
        <v>108.08156681443494</v>
      </c>
      <c r="AB110" s="8">
        <v>107.96386762978689</v>
      </c>
      <c r="AC110" s="8">
        <v>107.85225471459762</v>
      </c>
      <c r="AD110" s="8">
        <v>110.07285723196199</v>
      </c>
      <c r="AE110" s="8">
        <v>111.91751834043198</v>
      </c>
      <c r="AF110" s="8">
        <v>115.06507993103185</v>
      </c>
      <c r="AG110" s="8">
        <v>113.16001253606852</v>
      </c>
      <c r="AH110" s="8">
        <v>106.08092714792188</v>
      </c>
      <c r="AI110" s="8">
        <v>104.91701750219988</v>
      </c>
      <c r="AJ110" s="8">
        <v>102.34350513588343</v>
      </c>
      <c r="AK110" s="8">
        <v>100.47880984833635</v>
      </c>
      <c r="AL110" s="8">
        <v>102.14178437105646</v>
      </c>
      <c r="AM110" s="8">
        <v>104.31791076620286</v>
      </c>
      <c r="AN110" s="8">
        <v>106.43006326142428</v>
      </c>
      <c r="AO110" s="8">
        <v>108.93838917806805</v>
      </c>
      <c r="AP110" s="8">
        <v>107.11004770723811</v>
      </c>
      <c r="AQ110" s="8">
        <v>108.57140580722071</v>
      </c>
      <c r="AR110" s="8">
        <v>107.31719064086303</v>
      </c>
      <c r="AS110" s="8">
        <v>107.25711704407155</v>
      </c>
      <c r="AT110" s="8">
        <v>104.71095462371835</v>
      </c>
      <c r="AU110" s="8">
        <v>102.8436675716932</v>
      </c>
      <c r="AV110" s="8">
        <v>102.52485691578596</v>
      </c>
      <c r="AW110" s="8">
        <v>101.22745054305756</v>
      </c>
      <c r="AX110" s="8">
        <v>101.53705499633641</v>
      </c>
      <c r="AY110" s="8">
        <v>100.58879599605726</v>
      </c>
      <c r="AZ110" s="8">
        <v>103.13924510617666</v>
      </c>
      <c r="BA110" s="8">
        <v>102.91715044602206</v>
      </c>
      <c r="BB110" s="8">
        <v>103.90587856654345</v>
      </c>
      <c r="BC110" s="8">
        <v>105.53009420887341</v>
      </c>
      <c r="BD110" s="8">
        <v>105.45041165341526</v>
      </c>
      <c r="BE110" s="8">
        <v>105.90656349607879</v>
      </c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</row>
    <row r="111" spans="1:98" x14ac:dyDescent="0.2">
      <c r="A111" s="7" t="str">
        <f t="shared" si="1"/>
        <v>gem_mw_QU_1</v>
      </c>
      <c r="B111" s="5" t="s">
        <v>3834</v>
      </c>
      <c r="C111" s="5" t="s">
        <v>536</v>
      </c>
      <c r="D111" s="5">
        <v>1</v>
      </c>
      <c r="E111" s="8">
        <v>100</v>
      </c>
      <c r="F111" s="8">
        <v>101.56302739846356</v>
      </c>
      <c r="G111" s="8">
        <v>100.76450771831888</v>
      </c>
      <c r="H111" s="8">
        <v>98.219658171568383</v>
      </c>
      <c r="I111" s="8">
        <v>101.36178126256955</v>
      </c>
      <c r="J111" s="8">
        <v>99.784571169530352</v>
      </c>
      <c r="K111" s="8">
        <v>97.814605081560572</v>
      </c>
      <c r="L111" s="8">
        <v>101.85259354131951</v>
      </c>
      <c r="M111" s="8">
        <v>110.1194906772462</v>
      </c>
      <c r="N111" s="8">
        <v>111.01971476438109</v>
      </c>
      <c r="O111" s="8">
        <v>116.3133109715791</v>
      </c>
      <c r="P111" s="8">
        <v>115.55762806155766</v>
      </c>
      <c r="Q111" s="8">
        <v>117.96214946656343</v>
      </c>
      <c r="R111" s="8">
        <v>118.46355782698394</v>
      </c>
      <c r="S111" s="8">
        <v>117.92286316259394</v>
      </c>
      <c r="T111" s="8">
        <v>117.46303332002539</v>
      </c>
      <c r="U111" s="8">
        <v>118.37843432681137</v>
      </c>
      <c r="V111" s="8">
        <v>118.68675994174509</v>
      </c>
      <c r="W111" s="8">
        <v>116.78834375342726</v>
      </c>
      <c r="X111" s="8">
        <v>120.78778533920075</v>
      </c>
      <c r="Y111" s="8">
        <v>125.73855753903244</v>
      </c>
      <c r="Z111" s="8">
        <v>123.79725116919154</v>
      </c>
      <c r="AA111" s="8">
        <v>123.40179909033034</v>
      </c>
      <c r="AB111" s="8">
        <v>123.09097929635652</v>
      </c>
      <c r="AC111" s="8">
        <v>133.78719162484703</v>
      </c>
      <c r="AD111" s="8">
        <v>133.25350744452862</v>
      </c>
      <c r="AE111" s="8">
        <v>130.51313656987261</v>
      </c>
      <c r="AF111" s="8">
        <v>132.39877296224742</v>
      </c>
      <c r="AG111" s="8">
        <v>128.44417898806765</v>
      </c>
      <c r="AH111" s="8">
        <v>124.27729175424024</v>
      </c>
      <c r="AI111" s="8">
        <v>128.37432894127122</v>
      </c>
      <c r="AJ111" s="8">
        <v>125.94011553073031</v>
      </c>
      <c r="AK111" s="8">
        <v>124.74859071479456</v>
      </c>
      <c r="AL111" s="8">
        <v>125.91087932676471</v>
      </c>
      <c r="AM111" s="8">
        <v>127.20477373536387</v>
      </c>
      <c r="AN111" s="8">
        <v>132.49833262279074</v>
      </c>
      <c r="AO111" s="8">
        <v>137.56008129509928</v>
      </c>
      <c r="AP111" s="8">
        <v>142.35161766645979</v>
      </c>
      <c r="AQ111" s="8">
        <v>145.0706914279333</v>
      </c>
      <c r="AR111" s="8">
        <v>148.91389903469664</v>
      </c>
      <c r="AS111" s="8">
        <v>147.68866342429928</v>
      </c>
      <c r="AT111" s="8">
        <v>148.07665036480122</v>
      </c>
      <c r="AU111" s="8">
        <v>143.96252916110024</v>
      </c>
      <c r="AV111" s="8">
        <v>148.71394848839071</v>
      </c>
      <c r="AW111" s="8">
        <v>150.83110299078038</v>
      </c>
      <c r="AX111" s="8">
        <v>152.34613712349505</v>
      </c>
      <c r="AY111" s="8">
        <v>155.14191500250823</v>
      </c>
      <c r="AZ111" s="8">
        <v>162.95928794046193</v>
      </c>
      <c r="BA111" s="8">
        <v>168.81931888075351</v>
      </c>
      <c r="BB111" s="8">
        <v>169.00436719873892</v>
      </c>
      <c r="BC111" s="8">
        <v>163.89371107332369</v>
      </c>
      <c r="BD111" s="8">
        <v>157.80611478213632</v>
      </c>
      <c r="BE111" s="8">
        <v>151.76752681758606</v>
      </c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</row>
    <row r="112" spans="1:98" x14ac:dyDescent="0.2">
      <c r="A112" s="7" t="str">
        <f t="shared" si="1"/>
        <v>gem_mw_QU_2</v>
      </c>
      <c r="B112" s="5" t="s">
        <v>3834</v>
      </c>
      <c r="C112" s="5" t="s">
        <v>536</v>
      </c>
      <c r="D112" s="5">
        <v>2</v>
      </c>
      <c r="E112" s="8">
        <v>100</v>
      </c>
      <c r="F112" s="8">
        <v>101.82909909092078</v>
      </c>
      <c r="G112" s="8">
        <v>101.32810633739595</v>
      </c>
      <c r="H112" s="8">
        <v>98.533421892731639</v>
      </c>
      <c r="I112" s="8">
        <v>101.73204800665417</v>
      </c>
      <c r="J112" s="8">
        <v>100.19634381902726</v>
      </c>
      <c r="K112" s="8">
        <v>98.478581513913909</v>
      </c>
      <c r="L112" s="8">
        <v>103.22362672577778</v>
      </c>
      <c r="M112" s="8">
        <v>111.03301589125515</v>
      </c>
      <c r="N112" s="8">
        <v>108.19330983276085</v>
      </c>
      <c r="O112" s="8">
        <v>110.65407935843724</v>
      </c>
      <c r="P112" s="8">
        <v>110.27167342708695</v>
      </c>
      <c r="Q112" s="8">
        <v>115.32361242642978</v>
      </c>
      <c r="R112" s="8">
        <v>118.19981926682752</v>
      </c>
      <c r="S112" s="8">
        <v>118.89501486617932</v>
      </c>
      <c r="T112" s="8">
        <v>116.16613266577176</v>
      </c>
      <c r="U112" s="8">
        <v>117.1690843121815</v>
      </c>
      <c r="V112" s="8">
        <v>117.03894199300241</v>
      </c>
      <c r="W112" s="8">
        <v>114.17946037334438</v>
      </c>
      <c r="X112" s="8">
        <v>118.41130359563755</v>
      </c>
      <c r="Y112" s="8">
        <v>121.86331047011387</v>
      </c>
      <c r="Z112" s="8">
        <v>121.17877184041171</v>
      </c>
      <c r="AA112" s="8">
        <v>123.40348105656317</v>
      </c>
      <c r="AB112" s="8">
        <v>123.16070525012647</v>
      </c>
      <c r="AC112" s="8">
        <v>131.88309782378226</v>
      </c>
      <c r="AD112" s="8">
        <v>129.35582924754229</v>
      </c>
      <c r="AE112" s="8">
        <v>125.01410104762493</v>
      </c>
      <c r="AF112" s="8">
        <v>126.03309878436271</v>
      </c>
      <c r="AG112" s="8">
        <v>122.50856183112442</v>
      </c>
      <c r="AH112" s="8">
        <v>118.86749064479075</v>
      </c>
      <c r="AI112" s="8">
        <v>118.57038382957663</v>
      </c>
      <c r="AJ112" s="8">
        <v>115.94133689027838</v>
      </c>
      <c r="AK112" s="8">
        <v>114.2831221215984</v>
      </c>
      <c r="AL112" s="8">
        <v>115.67295796108303</v>
      </c>
      <c r="AM112" s="8">
        <v>115.49736909355282</v>
      </c>
      <c r="AN112" s="8">
        <v>118.97542054522015</v>
      </c>
      <c r="AO112" s="8">
        <v>122.32651859840735</v>
      </c>
      <c r="AP112" s="8">
        <v>125.16731969452773</v>
      </c>
      <c r="AQ112" s="8">
        <v>126.98619194738043</v>
      </c>
      <c r="AR112" s="8">
        <v>129.87225866970306</v>
      </c>
      <c r="AS112" s="8">
        <v>130.38463961428229</v>
      </c>
      <c r="AT112" s="8">
        <v>124.6379362648595</v>
      </c>
      <c r="AU112" s="8">
        <v>120.29894173222628</v>
      </c>
      <c r="AV112" s="8">
        <v>122.49163709812566</v>
      </c>
      <c r="AW112" s="8">
        <v>122.96778598370634</v>
      </c>
      <c r="AX112" s="8">
        <v>122.08533558131501</v>
      </c>
      <c r="AY112" s="8">
        <v>121.49641244560407</v>
      </c>
      <c r="AZ112" s="8">
        <v>127.18653361551848</v>
      </c>
      <c r="BA112" s="8">
        <v>128.19652013866462</v>
      </c>
      <c r="BB112" s="8">
        <v>128.41955153842918</v>
      </c>
      <c r="BC112" s="8">
        <v>126.84201398796056</v>
      </c>
      <c r="BD112" s="8">
        <v>122.04340495560656</v>
      </c>
      <c r="BE112" s="8">
        <v>112.7195825938477</v>
      </c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</row>
    <row r="113" spans="1:98" x14ac:dyDescent="0.2">
      <c r="A113" s="7" t="str">
        <f t="shared" si="1"/>
        <v>gem_mw_QU_3</v>
      </c>
      <c r="B113" s="5" t="s">
        <v>3834</v>
      </c>
      <c r="C113" s="5" t="s">
        <v>536</v>
      </c>
      <c r="D113" s="5">
        <v>3</v>
      </c>
      <c r="E113" s="8">
        <v>100</v>
      </c>
      <c r="F113" s="8">
        <v>101.40428998761956</v>
      </c>
      <c r="G113" s="8">
        <v>99.953045387099181</v>
      </c>
      <c r="H113" s="8">
        <v>97.717634433162502</v>
      </c>
      <c r="I113" s="8">
        <v>101.04998174010882</v>
      </c>
      <c r="J113" s="8">
        <v>99.527934272890519</v>
      </c>
      <c r="K113" s="8">
        <v>98.310226959040946</v>
      </c>
      <c r="L113" s="8">
        <v>101.46798008686756</v>
      </c>
      <c r="M113" s="8">
        <v>109.89600060944144</v>
      </c>
      <c r="N113" s="8">
        <v>110.16195515852642</v>
      </c>
      <c r="O113" s="8">
        <v>114.57410025113506</v>
      </c>
      <c r="P113" s="8">
        <v>113.8780276037143</v>
      </c>
      <c r="Q113" s="8">
        <v>119.45253000088687</v>
      </c>
      <c r="R113" s="8">
        <v>122.37875586817263</v>
      </c>
      <c r="S113" s="8">
        <v>123.07056435522345</v>
      </c>
      <c r="T113" s="8">
        <v>122.50702738519408</v>
      </c>
      <c r="U113" s="8">
        <v>125.53977656321875</v>
      </c>
      <c r="V113" s="8">
        <v>125.92523016184578</v>
      </c>
      <c r="W113" s="8">
        <v>122.80565728166196</v>
      </c>
      <c r="X113" s="8">
        <v>127.46764977315242</v>
      </c>
      <c r="Y113" s="8">
        <v>132.63055036529781</v>
      </c>
      <c r="Z113" s="8">
        <v>130.42783434840032</v>
      </c>
      <c r="AA113" s="8">
        <v>127.84500567197257</v>
      </c>
      <c r="AB113" s="8">
        <v>129.32655130062466</v>
      </c>
      <c r="AC113" s="8">
        <v>139.01021009570781</v>
      </c>
      <c r="AD113" s="8">
        <v>136.79216765412804</v>
      </c>
      <c r="AE113" s="8">
        <v>133.89427369924647</v>
      </c>
      <c r="AF113" s="8">
        <v>135.54525418941802</v>
      </c>
      <c r="AG113" s="8">
        <v>131.77181191513793</v>
      </c>
      <c r="AH113" s="8">
        <v>127.22082517702495</v>
      </c>
      <c r="AI113" s="8">
        <v>126.82479757652818</v>
      </c>
      <c r="AJ113" s="8">
        <v>126.66605016146841</v>
      </c>
      <c r="AK113" s="8">
        <v>126.33331913714999</v>
      </c>
      <c r="AL113" s="8">
        <v>128.19308354389946</v>
      </c>
      <c r="AM113" s="8">
        <v>128.45814730404632</v>
      </c>
      <c r="AN113" s="8">
        <v>133.08734459010256</v>
      </c>
      <c r="AO113" s="8">
        <v>135.65352719111496</v>
      </c>
      <c r="AP113" s="8">
        <v>140.10634152021646</v>
      </c>
      <c r="AQ113" s="8">
        <v>142.9675729500355</v>
      </c>
      <c r="AR113" s="8">
        <v>145.25765137832499</v>
      </c>
      <c r="AS113" s="8">
        <v>146.70345371186917</v>
      </c>
      <c r="AT113" s="8">
        <v>141.2187187287555</v>
      </c>
      <c r="AU113" s="8">
        <v>136.42390403949935</v>
      </c>
      <c r="AV113" s="8">
        <v>138.56798912276574</v>
      </c>
      <c r="AW113" s="8">
        <v>137.05415982376024</v>
      </c>
      <c r="AX113" s="8">
        <v>135.35164860883043</v>
      </c>
      <c r="AY113" s="8">
        <v>135.5145316261073</v>
      </c>
      <c r="AZ113" s="8">
        <v>142.38620662354597</v>
      </c>
      <c r="BA113" s="8">
        <v>147.26287773610022</v>
      </c>
      <c r="BB113" s="8">
        <v>146.52000415725598</v>
      </c>
      <c r="BC113" s="8">
        <v>146.62239201355661</v>
      </c>
      <c r="BD113" s="8">
        <v>142.39576080105968</v>
      </c>
      <c r="BE113" s="8">
        <v>132.66831616854802</v>
      </c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</row>
    <row r="114" spans="1:98" x14ac:dyDescent="0.2">
      <c r="A114" s="7" t="str">
        <f t="shared" si="1"/>
        <v>gem_mw_QU_5</v>
      </c>
      <c r="B114" s="5" t="s">
        <v>3834</v>
      </c>
      <c r="C114" s="5" t="s">
        <v>536</v>
      </c>
      <c r="D114" s="5">
        <v>5</v>
      </c>
      <c r="E114" s="8">
        <v>100</v>
      </c>
      <c r="F114" s="8">
        <v>102.36890197554311</v>
      </c>
      <c r="G114" s="8">
        <v>103.3660094650773</v>
      </c>
      <c r="H114" s="8">
        <v>100.51550017317199</v>
      </c>
      <c r="I114" s="8">
        <v>102.96750318646876</v>
      </c>
      <c r="J114" s="8">
        <v>98.861000658555241</v>
      </c>
      <c r="K114" s="8">
        <v>95.995966245323956</v>
      </c>
      <c r="L114" s="8">
        <v>99.473175218285888</v>
      </c>
      <c r="M114" s="8">
        <v>110.4073184840052</v>
      </c>
      <c r="N114" s="8">
        <v>111.25818276082718</v>
      </c>
      <c r="O114" s="8">
        <v>115.71678760770277</v>
      </c>
      <c r="P114" s="8">
        <v>112.09690587160617</v>
      </c>
      <c r="Q114" s="8">
        <v>122.36290952956672</v>
      </c>
      <c r="R114" s="8">
        <v>127.07951262932825</v>
      </c>
      <c r="S114" s="8">
        <v>129.92218564593605</v>
      </c>
      <c r="T114" s="8">
        <v>130.25665337277152</v>
      </c>
      <c r="U114" s="8">
        <v>135.97268660164278</v>
      </c>
      <c r="V114" s="8">
        <v>135.22585923167861</v>
      </c>
      <c r="W114" s="8">
        <v>133.23891681742424</v>
      </c>
      <c r="X114" s="8">
        <v>136.39607234427439</v>
      </c>
      <c r="Y114" s="8">
        <v>132.43217341212235</v>
      </c>
      <c r="Z114" s="8">
        <v>127.95775773696427</v>
      </c>
      <c r="AA114" s="8">
        <v>128.26339275993175</v>
      </c>
      <c r="AB114" s="8">
        <v>124.57021336422926</v>
      </c>
      <c r="AC114" s="8">
        <v>137.84591312993891</v>
      </c>
      <c r="AD114" s="8">
        <v>135.68528838995519</v>
      </c>
      <c r="AE114" s="8">
        <v>134.1188426591342</v>
      </c>
      <c r="AF114" s="8">
        <v>137.56168124564226</v>
      </c>
      <c r="AG114" s="8">
        <v>133.88093264590043</v>
      </c>
      <c r="AH114" s="8">
        <v>128.31008580019693</v>
      </c>
      <c r="AI114" s="8">
        <v>126.78551858954563</v>
      </c>
      <c r="AJ114" s="8">
        <v>124.12976471301636</v>
      </c>
      <c r="AK114" s="8">
        <v>122.91779454501905</v>
      </c>
      <c r="AL114" s="8">
        <v>127.5848149850535</v>
      </c>
      <c r="AM114" s="8">
        <v>123.39403528402461</v>
      </c>
      <c r="AN114" s="8">
        <v>126.62019641290279</v>
      </c>
      <c r="AO114" s="8">
        <v>127.22380695507889</v>
      </c>
      <c r="AP114" s="8">
        <v>127.3434212511205</v>
      </c>
      <c r="AQ114" s="8">
        <v>130.06844850994602</v>
      </c>
      <c r="AR114" s="8">
        <v>133.76204615117149</v>
      </c>
      <c r="AS114" s="8">
        <v>132.71211052235302</v>
      </c>
      <c r="AT114" s="8">
        <v>130.3603266367931</v>
      </c>
      <c r="AU114" s="8">
        <v>125.99840252119265</v>
      </c>
      <c r="AV114" s="8">
        <v>129.83679203874863</v>
      </c>
      <c r="AW114" s="8">
        <v>132.10840721702976</v>
      </c>
      <c r="AX114" s="8">
        <v>133.58990182039196</v>
      </c>
      <c r="AY114" s="8">
        <v>134.46822571091866</v>
      </c>
      <c r="AZ114" s="8">
        <v>144.12633531811159</v>
      </c>
      <c r="BA114" s="8">
        <v>145.84896094883632</v>
      </c>
      <c r="BB114" s="8">
        <v>147.18856664294722</v>
      </c>
      <c r="BC114" s="8">
        <v>148.37494450355669</v>
      </c>
      <c r="BD114" s="8">
        <v>141.66902101713114</v>
      </c>
      <c r="BE114" s="8">
        <v>131.24462848629548</v>
      </c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</row>
    <row r="115" spans="1:98" x14ac:dyDescent="0.2">
      <c r="A115" s="7" t="str">
        <f t="shared" si="1"/>
        <v>gem_mw_QU_9</v>
      </c>
      <c r="B115" s="5" t="s">
        <v>3834</v>
      </c>
      <c r="C115" s="5" t="s">
        <v>536</v>
      </c>
      <c r="D115" s="5">
        <v>9</v>
      </c>
      <c r="E115" s="8">
        <v>100</v>
      </c>
      <c r="F115" s="8">
        <v>100.33975513130477</v>
      </c>
      <c r="G115" s="8">
        <v>98.809596017746344</v>
      </c>
      <c r="H115" s="8">
        <v>96.333082066818122</v>
      </c>
      <c r="I115" s="8">
        <v>99.776164942890034</v>
      </c>
      <c r="J115" s="8">
        <v>100.08278688783466</v>
      </c>
      <c r="K115" s="8">
        <v>99.732523292783171</v>
      </c>
      <c r="L115" s="8">
        <v>104.33328130443492</v>
      </c>
      <c r="M115" s="8">
        <v>111.86029918934463</v>
      </c>
      <c r="N115" s="8">
        <v>111.34549932233762</v>
      </c>
      <c r="O115" s="8">
        <v>116.95674015879003</v>
      </c>
      <c r="P115" s="8">
        <v>116.33513265362936</v>
      </c>
      <c r="Q115" s="8">
        <v>121.29721096449758</v>
      </c>
      <c r="R115" s="8">
        <v>122.62251073376984</v>
      </c>
      <c r="S115" s="8">
        <v>121.47985987971779</v>
      </c>
      <c r="T115" s="8">
        <v>121.63470109148194</v>
      </c>
      <c r="U115" s="8">
        <v>123.43684735230556</v>
      </c>
      <c r="V115" s="8">
        <v>123.61658284038116</v>
      </c>
      <c r="W115" s="8">
        <v>120.43243806787805</v>
      </c>
      <c r="X115" s="8">
        <v>123.88152913043287</v>
      </c>
      <c r="Y115" s="8">
        <v>127.58767195091941</v>
      </c>
      <c r="Z115" s="8">
        <v>126.04249799452603</v>
      </c>
      <c r="AA115" s="8">
        <v>121.92402556280423</v>
      </c>
      <c r="AB115" s="8">
        <v>123.19539905897885</v>
      </c>
      <c r="AC115" s="8">
        <v>137.25797908690015</v>
      </c>
      <c r="AD115" s="8">
        <v>138.22361660191336</v>
      </c>
      <c r="AE115" s="8">
        <v>135.32283248651851</v>
      </c>
      <c r="AF115" s="8">
        <v>136.5263380262719</v>
      </c>
      <c r="AG115" s="8">
        <v>132.35287350534287</v>
      </c>
      <c r="AH115" s="8">
        <v>125.9166217865555</v>
      </c>
      <c r="AI115" s="8">
        <v>128.31366398155754</v>
      </c>
      <c r="AJ115" s="8">
        <v>125.54685691614787</v>
      </c>
      <c r="AK115" s="8">
        <v>125.21215706168097</v>
      </c>
      <c r="AL115" s="8">
        <v>127.49453307302208</v>
      </c>
      <c r="AM115" s="8">
        <v>127.99149495737929</v>
      </c>
      <c r="AN115" s="8">
        <v>130.18114098863424</v>
      </c>
      <c r="AO115" s="8">
        <v>131.53489448734746</v>
      </c>
      <c r="AP115" s="8">
        <v>130.86040837305177</v>
      </c>
      <c r="AQ115" s="8">
        <v>130.23508448217115</v>
      </c>
      <c r="AR115" s="8">
        <v>128.20933761898777</v>
      </c>
      <c r="AS115" s="8">
        <v>132.13471384619444</v>
      </c>
      <c r="AT115" s="8">
        <v>139.71584189518526</v>
      </c>
      <c r="AU115" s="8">
        <v>142.33368368363205</v>
      </c>
      <c r="AV115" s="8">
        <v>147.23107137970572</v>
      </c>
      <c r="AW115" s="8">
        <v>152.66336287181647</v>
      </c>
      <c r="AX115" s="8">
        <v>156.65634342252449</v>
      </c>
      <c r="AY115" s="8">
        <v>165.88111204802428</v>
      </c>
      <c r="AZ115" s="8">
        <v>175.67848444016261</v>
      </c>
      <c r="BA115" s="8">
        <v>183.58600626091942</v>
      </c>
      <c r="BB115" s="8">
        <v>185.07004896427682</v>
      </c>
      <c r="BC115" s="8">
        <v>176.97740259888121</v>
      </c>
      <c r="BD115" s="8">
        <v>167.68694927483924</v>
      </c>
      <c r="BE115" s="8">
        <v>163.13159532735298</v>
      </c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</row>
    <row r="116" spans="1:98" x14ac:dyDescent="0.2">
      <c r="A116" s="7" t="str">
        <f t="shared" si="1"/>
        <v>gem_mw_QU_10</v>
      </c>
      <c r="B116" s="5" t="s">
        <v>3834</v>
      </c>
      <c r="C116" s="5" t="s">
        <v>536</v>
      </c>
      <c r="D116" s="5">
        <v>10</v>
      </c>
      <c r="E116" s="8">
        <v>100</v>
      </c>
      <c r="F116" s="8">
        <v>101.99691014351657</v>
      </c>
      <c r="G116" s="8">
        <v>100.39201411036095</v>
      </c>
      <c r="H116" s="8">
        <v>98.07199163411363</v>
      </c>
      <c r="I116" s="8">
        <v>102.09331250982079</v>
      </c>
      <c r="J116" s="8">
        <v>102.8584741283175</v>
      </c>
      <c r="K116" s="8">
        <v>103.40046418447697</v>
      </c>
      <c r="L116" s="8">
        <v>109.56842778356445</v>
      </c>
      <c r="M116" s="8">
        <v>119.81717044442995</v>
      </c>
      <c r="N116" s="8">
        <v>118.6858103823289</v>
      </c>
      <c r="O116" s="8">
        <v>120.07543821303736</v>
      </c>
      <c r="P116" s="8">
        <v>117.44718433410688</v>
      </c>
      <c r="Q116" s="8">
        <v>121.42785758721712</v>
      </c>
      <c r="R116" s="8">
        <v>122.17640358228334</v>
      </c>
      <c r="S116" s="8">
        <v>121.97603894005267</v>
      </c>
      <c r="T116" s="8">
        <v>121.08402662368901</v>
      </c>
      <c r="U116" s="8">
        <v>123.90900663409901</v>
      </c>
      <c r="V116" s="8">
        <v>124.06941676475039</v>
      </c>
      <c r="W116" s="8">
        <v>121.0982372316972</v>
      </c>
      <c r="X116" s="8">
        <v>123.9338611926685</v>
      </c>
      <c r="Y116" s="8">
        <v>127.35769189351477</v>
      </c>
      <c r="Z116" s="8">
        <v>125.90489653422841</v>
      </c>
      <c r="AA116" s="8">
        <v>122.978119377197</v>
      </c>
      <c r="AB116" s="8">
        <v>123.14238114149815</v>
      </c>
      <c r="AC116" s="8">
        <v>134.96664174707394</v>
      </c>
      <c r="AD116" s="8">
        <v>136.05932031092453</v>
      </c>
      <c r="AE116" s="8">
        <v>132.1828781579452</v>
      </c>
      <c r="AF116" s="8">
        <v>133.1581266841109</v>
      </c>
      <c r="AG116" s="8">
        <v>133.69603209508458</v>
      </c>
      <c r="AH116" s="8">
        <v>130.53244907829148</v>
      </c>
      <c r="AI116" s="8">
        <v>132.33702719124994</v>
      </c>
      <c r="AJ116" s="8">
        <v>134.57089621154188</v>
      </c>
      <c r="AK116" s="8">
        <v>132.08457405809347</v>
      </c>
      <c r="AL116" s="8">
        <v>124.78457282147028</v>
      </c>
      <c r="AM116" s="8">
        <v>118.81223916490828</v>
      </c>
      <c r="AN116" s="8">
        <v>121.22460239495851</v>
      </c>
      <c r="AO116" s="8">
        <v>122.74870323748152</v>
      </c>
      <c r="AP116" s="8">
        <v>122.33365265267949</v>
      </c>
      <c r="AQ116" s="8">
        <v>123.04022292986323</v>
      </c>
      <c r="AR116" s="8">
        <v>126.28455261643987</v>
      </c>
      <c r="AS116" s="8">
        <v>123.48218680999153</v>
      </c>
      <c r="AT116" s="8">
        <v>123.13694778854519</v>
      </c>
      <c r="AU116" s="8">
        <v>117.94995364378421</v>
      </c>
      <c r="AV116" s="8">
        <v>119.41235820784279</v>
      </c>
      <c r="AW116" s="8">
        <v>122.75958283690206</v>
      </c>
      <c r="AX116" s="8">
        <v>126.34519043296565</v>
      </c>
      <c r="AY116" s="8">
        <v>128.30926345855528</v>
      </c>
      <c r="AZ116" s="8">
        <v>134.55799909532848</v>
      </c>
      <c r="BA116" s="8">
        <v>132.26315360205621</v>
      </c>
      <c r="BB116" s="8">
        <v>133.69425929537618</v>
      </c>
      <c r="BC116" s="8">
        <v>133.48252281627529</v>
      </c>
      <c r="BD116" s="8">
        <v>128.316294374731</v>
      </c>
      <c r="BE116" s="8">
        <v>115.95550435993715</v>
      </c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</row>
    <row r="117" spans="1:98" x14ac:dyDescent="0.2">
      <c r="A117" s="7" t="str">
        <f t="shared" si="1"/>
        <v>gem_mw_QU_11</v>
      </c>
      <c r="B117" s="5" t="s">
        <v>3834</v>
      </c>
      <c r="C117" s="5" t="s">
        <v>536</v>
      </c>
      <c r="D117" s="5">
        <v>11</v>
      </c>
      <c r="E117" s="8">
        <v>100</v>
      </c>
      <c r="F117" s="8">
        <v>101.38995122293599</v>
      </c>
      <c r="G117" s="8">
        <v>99.701037079669504</v>
      </c>
      <c r="H117" s="8">
        <v>96.864029650420932</v>
      </c>
      <c r="I117" s="8">
        <v>100.89024611781684</v>
      </c>
      <c r="J117" s="8">
        <v>101.24994150713744</v>
      </c>
      <c r="K117" s="8">
        <v>99.837631964808267</v>
      </c>
      <c r="L117" s="8">
        <v>104.45000345251012</v>
      </c>
      <c r="M117" s="8">
        <v>113.41274273738182</v>
      </c>
      <c r="N117" s="8">
        <v>111.25217991141035</v>
      </c>
      <c r="O117" s="8">
        <v>115.30001945226981</v>
      </c>
      <c r="P117" s="8">
        <v>115.31196936477795</v>
      </c>
      <c r="Q117" s="8">
        <v>120.55044895803726</v>
      </c>
      <c r="R117" s="8">
        <v>123.24099583175962</v>
      </c>
      <c r="S117" s="8">
        <v>124.60714141004067</v>
      </c>
      <c r="T117" s="8">
        <v>125.72736849666845</v>
      </c>
      <c r="U117" s="8">
        <v>127.54568236909732</v>
      </c>
      <c r="V117" s="8">
        <v>128.5062870627188</v>
      </c>
      <c r="W117" s="8">
        <v>124.26905747213758</v>
      </c>
      <c r="X117" s="8">
        <v>126.86372732877936</v>
      </c>
      <c r="Y117" s="8">
        <v>127.87088823397508</v>
      </c>
      <c r="Z117" s="8">
        <v>127.17819950453297</v>
      </c>
      <c r="AA117" s="8">
        <v>129.65140493143559</v>
      </c>
      <c r="AB117" s="8">
        <v>131.71884504992141</v>
      </c>
      <c r="AC117" s="8">
        <v>136.58552408480827</v>
      </c>
      <c r="AD117" s="8">
        <v>135.00555908582834</v>
      </c>
      <c r="AE117" s="8">
        <v>131.21075667523783</v>
      </c>
      <c r="AF117" s="8">
        <v>132.56132221983063</v>
      </c>
      <c r="AG117" s="8">
        <v>128.67038035356643</v>
      </c>
      <c r="AH117" s="8">
        <v>124.24892954811199</v>
      </c>
      <c r="AI117" s="8">
        <v>122.6575410865742</v>
      </c>
      <c r="AJ117" s="8">
        <v>119.46372434448418</v>
      </c>
      <c r="AK117" s="8">
        <v>118.67459929423036</v>
      </c>
      <c r="AL117" s="8">
        <v>120.24950904280286</v>
      </c>
      <c r="AM117" s="8">
        <v>118.68032962834667</v>
      </c>
      <c r="AN117" s="8">
        <v>121.62912342077733</v>
      </c>
      <c r="AO117" s="8">
        <v>124.84535005220489</v>
      </c>
      <c r="AP117" s="8">
        <v>126.66604071329921</v>
      </c>
      <c r="AQ117" s="8">
        <v>126.4578757005455</v>
      </c>
      <c r="AR117" s="8">
        <v>127.28147877131124</v>
      </c>
      <c r="AS117" s="8">
        <v>127.55790580114352</v>
      </c>
      <c r="AT117" s="8">
        <v>125.16215752983121</v>
      </c>
      <c r="AU117" s="8">
        <v>120.09097048849563</v>
      </c>
      <c r="AV117" s="8">
        <v>120.47446800215333</v>
      </c>
      <c r="AW117" s="8">
        <v>120.64548312133141</v>
      </c>
      <c r="AX117" s="8">
        <v>122.84073876879596</v>
      </c>
      <c r="AY117" s="8">
        <v>123.71593247688806</v>
      </c>
      <c r="AZ117" s="8">
        <v>129.88142667308415</v>
      </c>
      <c r="BA117" s="8">
        <v>130.83562293493245</v>
      </c>
      <c r="BB117" s="8">
        <v>126.50319812166094</v>
      </c>
      <c r="BC117" s="8">
        <v>123.23751555058884</v>
      </c>
      <c r="BD117" s="8">
        <v>119.86981939957849</v>
      </c>
      <c r="BE117" s="8">
        <v>112.65102175368716</v>
      </c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</row>
    <row r="118" spans="1:98" x14ac:dyDescent="0.2">
      <c r="A118" s="7" t="str">
        <f t="shared" si="1"/>
        <v>gem_mw_QU_12</v>
      </c>
      <c r="B118" s="5" t="s">
        <v>3834</v>
      </c>
      <c r="C118" s="5" t="s">
        <v>536</v>
      </c>
      <c r="D118" s="5">
        <v>12</v>
      </c>
      <c r="E118" s="8">
        <v>100</v>
      </c>
      <c r="F118" s="8">
        <v>100.9437679097751</v>
      </c>
      <c r="G118" s="8">
        <v>99.835130388500815</v>
      </c>
      <c r="H118" s="8">
        <v>97.083711338762953</v>
      </c>
      <c r="I118" s="8">
        <v>100.17990317504461</v>
      </c>
      <c r="J118" s="8">
        <v>98.287206673146841</v>
      </c>
      <c r="K118" s="8">
        <v>96.046322860808701</v>
      </c>
      <c r="L118" s="8">
        <v>100.57763734820601</v>
      </c>
      <c r="M118" s="8">
        <v>109.71370966001142</v>
      </c>
      <c r="N118" s="8">
        <v>111.14542541501361</v>
      </c>
      <c r="O118" s="8">
        <v>116.7397149500415</v>
      </c>
      <c r="P118" s="8">
        <v>114.38380484276631</v>
      </c>
      <c r="Q118" s="8">
        <v>116.35855291857342</v>
      </c>
      <c r="R118" s="8">
        <v>117.02846105446915</v>
      </c>
      <c r="S118" s="8">
        <v>116.69183364013556</v>
      </c>
      <c r="T118" s="8">
        <v>116.30800111550975</v>
      </c>
      <c r="U118" s="8">
        <v>117.12506026098289</v>
      </c>
      <c r="V118" s="8">
        <v>116.39550233461686</v>
      </c>
      <c r="W118" s="8">
        <v>116.2489332129646</v>
      </c>
      <c r="X118" s="8">
        <v>119.27529623199398</v>
      </c>
      <c r="Y118" s="8">
        <v>121.70789371141106</v>
      </c>
      <c r="Z118" s="8">
        <v>121.4590517452405</v>
      </c>
      <c r="AA118" s="8">
        <v>122.82342815677461</v>
      </c>
      <c r="AB118" s="8">
        <v>125.04955974168868</v>
      </c>
      <c r="AC118" s="8">
        <v>141.64723822904827</v>
      </c>
      <c r="AD118" s="8">
        <v>137.26713168152679</v>
      </c>
      <c r="AE118" s="8">
        <v>133.52775461449713</v>
      </c>
      <c r="AF118" s="8">
        <v>133.49020245245188</v>
      </c>
      <c r="AG118" s="8">
        <v>129.17415472389948</v>
      </c>
      <c r="AH118" s="8">
        <v>124.61916078148535</v>
      </c>
      <c r="AI118" s="8">
        <v>128.47589374760338</v>
      </c>
      <c r="AJ118" s="8">
        <v>124.90590103295287</v>
      </c>
      <c r="AK118" s="8">
        <v>126.67741755833012</v>
      </c>
      <c r="AL118" s="8">
        <v>129.93664542717931</v>
      </c>
      <c r="AM118" s="8">
        <v>131.53775184230807</v>
      </c>
      <c r="AN118" s="8">
        <v>137.60044848497208</v>
      </c>
      <c r="AO118" s="8">
        <v>143.8191337059217</v>
      </c>
      <c r="AP118" s="8">
        <v>150.79522138151125</v>
      </c>
      <c r="AQ118" s="8">
        <v>153.07270847688287</v>
      </c>
      <c r="AR118" s="8">
        <v>160.62238367103313</v>
      </c>
      <c r="AS118" s="8">
        <v>163.66331501830552</v>
      </c>
      <c r="AT118" s="8">
        <v>157.21459935782676</v>
      </c>
      <c r="AU118" s="8">
        <v>152.68862158432981</v>
      </c>
      <c r="AV118" s="8">
        <v>157.42768472044295</v>
      </c>
      <c r="AW118" s="8">
        <v>160.51343631377276</v>
      </c>
      <c r="AX118" s="8">
        <v>161.10893665343085</v>
      </c>
      <c r="AY118" s="8">
        <v>161.60984774184826</v>
      </c>
      <c r="AZ118" s="8">
        <v>169.84908534349265</v>
      </c>
      <c r="BA118" s="8">
        <v>170.5325620349123</v>
      </c>
      <c r="BB118" s="8">
        <v>175.53126163329273</v>
      </c>
      <c r="BC118" s="8">
        <v>168.73432975122634</v>
      </c>
      <c r="BD118" s="8">
        <v>162.05203716162936</v>
      </c>
      <c r="BE118" s="8">
        <v>159.71873257823563</v>
      </c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</row>
    <row r="119" spans="1:98" x14ac:dyDescent="0.2">
      <c r="A119" s="7" t="str">
        <f t="shared" si="1"/>
        <v>gem_mw_QU_13</v>
      </c>
      <c r="B119" s="5" t="s">
        <v>3834</v>
      </c>
      <c r="C119" s="5" t="s">
        <v>536</v>
      </c>
      <c r="D119" s="5">
        <v>13</v>
      </c>
      <c r="E119" s="8">
        <v>100</v>
      </c>
      <c r="F119" s="8">
        <v>100.54281673379926</v>
      </c>
      <c r="G119" s="8">
        <v>98.185807048791972</v>
      </c>
      <c r="H119" s="8">
        <v>95.358580831423765</v>
      </c>
      <c r="I119" s="8">
        <v>98.952696605672386</v>
      </c>
      <c r="J119" s="8">
        <v>98.483170666871061</v>
      </c>
      <c r="K119" s="8">
        <v>97.711138855024132</v>
      </c>
      <c r="L119" s="8">
        <v>102.09564653537808</v>
      </c>
      <c r="M119" s="8">
        <v>109.82624517161885</v>
      </c>
      <c r="N119" s="8">
        <v>109.43281796999879</v>
      </c>
      <c r="O119" s="8">
        <v>113.87513344664872</v>
      </c>
      <c r="P119" s="8">
        <v>112.26312756931605</v>
      </c>
      <c r="Q119" s="8">
        <v>116.23995893999241</v>
      </c>
      <c r="R119" s="8">
        <v>117.99462004301455</v>
      </c>
      <c r="S119" s="8">
        <v>116.45621424394645</v>
      </c>
      <c r="T119" s="8">
        <v>116.73419157423284</v>
      </c>
      <c r="U119" s="8">
        <v>118.1913201000696</v>
      </c>
      <c r="V119" s="8">
        <v>118.65789031373532</v>
      </c>
      <c r="W119" s="8">
        <v>117.45565662088853</v>
      </c>
      <c r="X119" s="8">
        <v>120.93482275641318</v>
      </c>
      <c r="Y119" s="8">
        <v>124.75189143824173</v>
      </c>
      <c r="Z119" s="8">
        <v>122.6353602845237</v>
      </c>
      <c r="AA119" s="8">
        <v>120.28411385244107</v>
      </c>
      <c r="AB119" s="8">
        <v>121.16073251412952</v>
      </c>
      <c r="AC119" s="8">
        <v>133.75550336084865</v>
      </c>
      <c r="AD119" s="8">
        <v>130.81678227583598</v>
      </c>
      <c r="AE119" s="8">
        <v>127.8258378191494</v>
      </c>
      <c r="AF119" s="8">
        <v>130.59810937240798</v>
      </c>
      <c r="AG119" s="8">
        <v>126.84700084032835</v>
      </c>
      <c r="AH119" s="8">
        <v>122.72737962646387</v>
      </c>
      <c r="AI119" s="8">
        <v>124.28519184032218</v>
      </c>
      <c r="AJ119" s="8">
        <v>125.87462368312897</v>
      </c>
      <c r="AK119" s="8">
        <v>124.58935667214303</v>
      </c>
      <c r="AL119" s="8">
        <v>125.85267477996693</v>
      </c>
      <c r="AM119" s="8">
        <v>121.0340078483916</v>
      </c>
      <c r="AN119" s="8">
        <v>125.09764372059608</v>
      </c>
      <c r="AO119" s="8">
        <v>128.32469607513843</v>
      </c>
      <c r="AP119" s="8">
        <v>132.08992334235288</v>
      </c>
      <c r="AQ119" s="8">
        <v>134.47627119351978</v>
      </c>
      <c r="AR119" s="8">
        <v>133.20313785775505</v>
      </c>
      <c r="AS119" s="8">
        <v>133.98754504513204</v>
      </c>
      <c r="AT119" s="8">
        <v>131.98599002365711</v>
      </c>
      <c r="AU119" s="8">
        <v>126.36037165193731</v>
      </c>
      <c r="AV119" s="8">
        <v>128.9901131712314</v>
      </c>
      <c r="AW119" s="8">
        <v>132.38193828936852</v>
      </c>
      <c r="AX119" s="8">
        <v>130.34415549946269</v>
      </c>
      <c r="AY119" s="8">
        <v>129.52456795322854</v>
      </c>
      <c r="AZ119" s="8">
        <v>134.03112604447051</v>
      </c>
      <c r="BA119" s="8">
        <v>134.29336461773946</v>
      </c>
      <c r="BB119" s="8">
        <v>134.91735500915689</v>
      </c>
      <c r="BC119" s="8">
        <v>129.9286617681131</v>
      </c>
      <c r="BD119" s="8">
        <v>124.01789346345907</v>
      </c>
      <c r="BE119" s="8">
        <v>116.76814880222179</v>
      </c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</row>
    <row r="120" spans="1:98" x14ac:dyDescent="0.2">
      <c r="A120" s="7" t="str">
        <f t="shared" si="1"/>
        <v>gem_mw_QU_14</v>
      </c>
      <c r="B120" s="5" t="s">
        <v>3834</v>
      </c>
      <c r="C120" s="5" t="s">
        <v>536</v>
      </c>
      <c r="D120" s="5">
        <v>14</v>
      </c>
      <c r="E120" s="8">
        <v>100</v>
      </c>
      <c r="F120" s="8">
        <v>101.62926266505173</v>
      </c>
      <c r="G120" s="8">
        <v>99.969911935815787</v>
      </c>
      <c r="H120" s="8">
        <v>97.09324219299944</v>
      </c>
      <c r="I120" s="8">
        <v>100.95225348512845</v>
      </c>
      <c r="J120" s="8">
        <v>100.68499759093807</v>
      </c>
      <c r="K120" s="8">
        <v>99.689611186806118</v>
      </c>
      <c r="L120" s="8">
        <v>105.48481723868902</v>
      </c>
      <c r="M120" s="8">
        <v>114.32533305438314</v>
      </c>
      <c r="N120" s="8">
        <v>111.78584615959305</v>
      </c>
      <c r="O120" s="8">
        <v>108.96651396311047</v>
      </c>
      <c r="P120" s="8">
        <v>106.62461708945366</v>
      </c>
      <c r="Q120" s="8">
        <v>112.15736633713547</v>
      </c>
      <c r="R120" s="8">
        <v>116.02470720054654</v>
      </c>
      <c r="S120" s="8">
        <v>120.77086789928184</v>
      </c>
      <c r="T120" s="8">
        <v>129.43961524475097</v>
      </c>
      <c r="U120" s="8">
        <v>129.05794715299854</v>
      </c>
      <c r="V120" s="8">
        <v>128.73087603293084</v>
      </c>
      <c r="W120" s="8">
        <v>126.79937653531911</v>
      </c>
      <c r="X120" s="8">
        <v>129.18653885997517</v>
      </c>
      <c r="Y120" s="8">
        <v>133.48480556856845</v>
      </c>
      <c r="Z120" s="8">
        <v>127.98314419172138</v>
      </c>
      <c r="AA120" s="8">
        <v>119.74826271913332</v>
      </c>
      <c r="AB120" s="8">
        <v>114.20209045903015</v>
      </c>
      <c r="AC120" s="8">
        <v>122.87270821584801</v>
      </c>
      <c r="AD120" s="8">
        <v>124.60478612786488</v>
      </c>
      <c r="AE120" s="8">
        <v>126.52792808250408</v>
      </c>
      <c r="AF120" s="8">
        <v>131.69864736749847</v>
      </c>
      <c r="AG120" s="8">
        <v>136.1175411360669</v>
      </c>
      <c r="AH120" s="8">
        <v>130.99570912815597</v>
      </c>
      <c r="AI120" s="8">
        <v>128.84762607713006</v>
      </c>
      <c r="AJ120" s="8">
        <v>131.72623923396966</v>
      </c>
      <c r="AK120" s="8">
        <v>130.44521821870944</v>
      </c>
      <c r="AL120" s="8">
        <v>133.97974217123763</v>
      </c>
      <c r="AM120" s="8">
        <v>130.51606016227996</v>
      </c>
      <c r="AN120" s="8">
        <v>134.59517576096329</v>
      </c>
      <c r="AO120" s="8">
        <v>135.24211253236911</v>
      </c>
      <c r="AP120" s="8">
        <v>135.63176076010569</v>
      </c>
      <c r="AQ120" s="8">
        <v>131.60081288091874</v>
      </c>
      <c r="AR120" s="8">
        <v>135.30813195491214</v>
      </c>
      <c r="AS120" s="8">
        <v>132.48112821323991</v>
      </c>
      <c r="AT120" s="8">
        <v>127.93645246110974</v>
      </c>
      <c r="AU120" s="8">
        <v>123.53039366155377</v>
      </c>
      <c r="AV120" s="8">
        <v>125.915107697548</v>
      </c>
      <c r="AW120" s="8">
        <v>128.55168444122413</v>
      </c>
      <c r="AX120" s="8">
        <v>131.69827103819006</v>
      </c>
      <c r="AY120" s="8">
        <v>137.23203030713947</v>
      </c>
      <c r="AZ120" s="8">
        <v>144.43203383325749</v>
      </c>
      <c r="BA120" s="8">
        <v>149.15775998706653</v>
      </c>
      <c r="BB120" s="8">
        <v>142.53990388126752</v>
      </c>
      <c r="BC120" s="8">
        <v>139.66968066277727</v>
      </c>
      <c r="BD120" s="8">
        <v>133.22994503190068</v>
      </c>
      <c r="BE120" s="8">
        <v>124.47286860364635</v>
      </c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</row>
    <row r="121" spans="1:98" x14ac:dyDescent="0.2">
      <c r="A121" s="7" t="str">
        <f t="shared" si="1"/>
        <v>gem_mw_QU_17</v>
      </c>
      <c r="B121" s="5" t="s">
        <v>3834</v>
      </c>
      <c r="C121" s="5" t="s">
        <v>536</v>
      </c>
      <c r="D121" s="5">
        <v>17</v>
      </c>
      <c r="E121" s="8">
        <v>100</v>
      </c>
      <c r="F121" s="8">
        <v>101.87763461395542</v>
      </c>
      <c r="G121" s="8">
        <v>100.11938364057073</v>
      </c>
      <c r="H121" s="8">
        <v>97.112969039820086</v>
      </c>
      <c r="I121" s="8">
        <v>99.930914203792113</v>
      </c>
      <c r="J121" s="8">
        <v>99.431696210315124</v>
      </c>
      <c r="K121" s="8">
        <v>99.069965787934777</v>
      </c>
      <c r="L121" s="8">
        <v>104.50114368560298</v>
      </c>
      <c r="M121" s="8">
        <v>115.51955381557802</v>
      </c>
      <c r="N121" s="8">
        <v>115.71557903282451</v>
      </c>
      <c r="O121" s="8">
        <v>118.52353233152114</v>
      </c>
      <c r="P121" s="8">
        <v>116.30650010018441</v>
      </c>
      <c r="Q121" s="8">
        <v>120.04199618233875</v>
      </c>
      <c r="R121" s="8">
        <v>120.87732014103246</v>
      </c>
      <c r="S121" s="8">
        <v>121.03808317009346</v>
      </c>
      <c r="T121" s="8">
        <v>118.58226591900447</v>
      </c>
      <c r="U121" s="8">
        <v>117.429828180182</v>
      </c>
      <c r="V121" s="8">
        <v>117.35246154866455</v>
      </c>
      <c r="W121" s="8">
        <v>113.76899239420749</v>
      </c>
      <c r="X121" s="8">
        <v>117.78532446246568</v>
      </c>
      <c r="Y121" s="8">
        <v>121.25548171424656</v>
      </c>
      <c r="Z121" s="8">
        <v>119.92461046019022</v>
      </c>
      <c r="AA121" s="8">
        <v>120.1729416247761</v>
      </c>
      <c r="AB121" s="8">
        <v>120.16497603394791</v>
      </c>
      <c r="AC121" s="8">
        <v>125.93903582921914</v>
      </c>
      <c r="AD121" s="8">
        <v>124.33057813465929</v>
      </c>
      <c r="AE121" s="8">
        <v>121.1761055240223</v>
      </c>
      <c r="AF121" s="8">
        <v>122.88080402408788</v>
      </c>
      <c r="AG121" s="8">
        <v>120.08541178088936</v>
      </c>
      <c r="AH121" s="8">
        <v>117.88729779481919</v>
      </c>
      <c r="AI121" s="8">
        <v>120.84732828484945</v>
      </c>
      <c r="AJ121" s="8">
        <v>118.87537546013975</v>
      </c>
      <c r="AK121" s="8">
        <v>120.28822290286226</v>
      </c>
      <c r="AL121" s="8">
        <v>124.37500520219156</v>
      </c>
      <c r="AM121" s="8">
        <v>125.25255310678322</v>
      </c>
      <c r="AN121" s="8">
        <v>129.63510960893666</v>
      </c>
      <c r="AO121" s="8">
        <v>134.3997716052917</v>
      </c>
      <c r="AP121" s="8">
        <v>133.53804603615421</v>
      </c>
      <c r="AQ121" s="8">
        <v>134.34965533182185</v>
      </c>
      <c r="AR121" s="8">
        <v>135.25888862528944</v>
      </c>
      <c r="AS121" s="8">
        <v>133.3548103492582</v>
      </c>
      <c r="AT121" s="8">
        <v>129.49716896597423</v>
      </c>
      <c r="AU121" s="8">
        <v>125.09245129587777</v>
      </c>
      <c r="AV121" s="8">
        <v>127.72031062776169</v>
      </c>
      <c r="AW121" s="8">
        <v>130.21843257970212</v>
      </c>
      <c r="AX121" s="8">
        <v>131.97141919781686</v>
      </c>
      <c r="AY121" s="8">
        <v>132.7165126056112</v>
      </c>
      <c r="AZ121" s="8">
        <v>139.57021795615123</v>
      </c>
      <c r="BA121" s="8">
        <v>140.9785617448529</v>
      </c>
      <c r="BB121" s="8">
        <v>140.82501052808308</v>
      </c>
      <c r="BC121" s="8">
        <v>140.83882758244852</v>
      </c>
      <c r="BD121" s="8">
        <v>135.04193155346317</v>
      </c>
      <c r="BE121" s="8">
        <v>123.90354769214775</v>
      </c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</row>
    <row r="122" spans="1:98" x14ac:dyDescent="0.2">
      <c r="A122" s="7" t="str">
        <f t="shared" si="1"/>
        <v>gem_mw_QU_18</v>
      </c>
      <c r="B122" s="5" t="s">
        <v>3834</v>
      </c>
      <c r="C122" s="5" t="s">
        <v>536</v>
      </c>
      <c r="D122" s="5">
        <v>18</v>
      </c>
      <c r="E122" s="8">
        <v>100</v>
      </c>
      <c r="F122" s="8">
        <v>101.54180792229029</v>
      </c>
      <c r="G122" s="8">
        <v>99.895470197632989</v>
      </c>
      <c r="H122" s="8">
        <v>96.099536574214824</v>
      </c>
      <c r="I122" s="8">
        <v>99.530850945902998</v>
      </c>
      <c r="J122" s="8">
        <v>97.810808429879202</v>
      </c>
      <c r="K122" s="8">
        <v>96.010932293833449</v>
      </c>
      <c r="L122" s="8">
        <v>101.49323974754166</v>
      </c>
      <c r="M122" s="8">
        <v>110.18524326808379</v>
      </c>
      <c r="N122" s="8">
        <v>109.13795214472947</v>
      </c>
      <c r="O122" s="8">
        <v>115.01543307289565</v>
      </c>
      <c r="P122" s="8">
        <v>119.60022737134256</v>
      </c>
      <c r="Q122" s="8">
        <v>127.43734438656541</v>
      </c>
      <c r="R122" s="8">
        <v>126.30470100009143</v>
      </c>
      <c r="S122" s="8">
        <v>124.3980681510716</v>
      </c>
      <c r="T122" s="8">
        <v>122.64770052801997</v>
      </c>
      <c r="U122" s="8">
        <v>121.67486432951245</v>
      </c>
      <c r="V122" s="8">
        <v>121.88612420097827</v>
      </c>
      <c r="W122" s="8">
        <v>121.04939870608136</v>
      </c>
      <c r="X122" s="8">
        <v>125.37834792973085</v>
      </c>
      <c r="Y122" s="8">
        <v>128.5171975031495</v>
      </c>
      <c r="Z122" s="8">
        <v>125.16991741816253</v>
      </c>
      <c r="AA122" s="8">
        <v>120.05222139065822</v>
      </c>
      <c r="AB122" s="8">
        <v>121.11900005387395</v>
      </c>
      <c r="AC122" s="8">
        <v>134.92440611334908</v>
      </c>
      <c r="AD122" s="8">
        <v>134.91025756337365</v>
      </c>
      <c r="AE122" s="8">
        <v>131.1332840531835</v>
      </c>
      <c r="AF122" s="8">
        <v>132.42041884067302</v>
      </c>
      <c r="AG122" s="8">
        <v>128.18282827251883</v>
      </c>
      <c r="AH122" s="8">
        <v>125.10238338408715</v>
      </c>
      <c r="AI122" s="8">
        <v>124.79571485569991</v>
      </c>
      <c r="AJ122" s="8">
        <v>121.1718029027541</v>
      </c>
      <c r="AK122" s="8">
        <v>119.80388003419354</v>
      </c>
      <c r="AL122" s="8">
        <v>120.56192557850645</v>
      </c>
      <c r="AM122" s="8">
        <v>120.88294459311933</v>
      </c>
      <c r="AN122" s="8">
        <v>125.02551401135098</v>
      </c>
      <c r="AO122" s="8">
        <v>130.35204654646355</v>
      </c>
      <c r="AP122" s="8">
        <v>133.14005538085885</v>
      </c>
      <c r="AQ122" s="8">
        <v>131.83197976655538</v>
      </c>
      <c r="AR122" s="8">
        <v>136.0207859761806</v>
      </c>
      <c r="AS122" s="8">
        <v>138.4390186690103</v>
      </c>
      <c r="AT122" s="8">
        <v>133.03145513820411</v>
      </c>
      <c r="AU122" s="8">
        <v>128.56274731156327</v>
      </c>
      <c r="AV122" s="8">
        <v>130.37430351289788</v>
      </c>
      <c r="AW122" s="8">
        <v>134.15877546745836</v>
      </c>
      <c r="AX122" s="8">
        <v>137.31873947165471</v>
      </c>
      <c r="AY122" s="8">
        <v>139.7479631991358</v>
      </c>
      <c r="AZ122" s="8">
        <v>148.38076937213503</v>
      </c>
      <c r="BA122" s="8">
        <v>154.29280223394014</v>
      </c>
      <c r="BB122" s="8">
        <v>152.34350517442886</v>
      </c>
      <c r="BC122" s="8">
        <v>153.57570966423799</v>
      </c>
      <c r="BD122" s="8">
        <v>146.99215214083816</v>
      </c>
      <c r="BE122" s="8">
        <v>136.68503615703659</v>
      </c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</row>
    <row r="123" spans="1:98" x14ac:dyDescent="0.2">
      <c r="A123" s="7" t="str">
        <f t="shared" si="1"/>
        <v>gem_mw_QU_19</v>
      </c>
      <c r="B123" s="5" t="s">
        <v>3834</v>
      </c>
      <c r="C123" s="5" t="s">
        <v>536</v>
      </c>
      <c r="D123" s="5">
        <v>19</v>
      </c>
      <c r="E123" s="8">
        <v>100</v>
      </c>
      <c r="F123" s="8">
        <v>101.9070408247039</v>
      </c>
      <c r="G123" s="8">
        <v>100.40585050276506</v>
      </c>
      <c r="H123" s="8">
        <v>97.844886355222741</v>
      </c>
      <c r="I123" s="8">
        <v>100.72904402035631</v>
      </c>
      <c r="J123" s="8">
        <v>99.457522751854086</v>
      </c>
      <c r="K123" s="8">
        <v>97.936505819653291</v>
      </c>
      <c r="L123" s="8">
        <v>104.01955043792593</v>
      </c>
      <c r="M123" s="8">
        <v>113.95826914860201</v>
      </c>
      <c r="N123" s="8">
        <v>113.49077603056034</v>
      </c>
      <c r="O123" s="8">
        <v>117.91898699949164</v>
      </c>
      <c r="P123" s="8">
        <v>117.29585369096269</v>
      </c>
      <c r="Q123" s="8">
        <v>122.94931365997192</v>
      </c>
      <c r="R123" s="8">
        <v>124.62153019253704</v>
      </c>
      <c r="S123" s="8">
        <v>123.9234490998428</v>
      </c>
      <c r="T123" s="8">
        <v>124.39443459975379</v>
      </c>
      <c r="U123" s="8">
        <v>126.92770757691488</v>
      </c>
      <c r="V123" s="8">
        <v>126.81441005778906</v>
      </c>
      <c r="W123" s="8">
        <v>125.91581651573159</v>
      </c>
      <c r="X123" s="8">
        <v>130.58555682260311</v>
      </c>
      <c r="Y123" s="8">
        <v>132.89456929962287</v>
      </c>
      <c r="Z123" s="8">
        <v>131.87965266218927</v>
      </c>
      <c r="AA123" s="8">
        <v>131.99172782993605</v>
      </c>
      <c r="AB123" s="8">
        <v>133.76334383282313</v>
      </c>
      <c r="AC123" s="8">
        <v>142.25487047498117</v>
      </c>
      <c r="AD123" s="8">
        <v>139.87982907433204</v>
      </c>
      <c r="AE123" s="8">
        <v>136.01445501533621</v>
      </c>
      <c r="AF123" s="8">
        <v>137.4542617468442</v>
      </c>
      <c r="AG123" s="8">
        <v>133.2950591088256</v>
      </c>
      <c r="AH123" s="8">
        <v>129.71891866166524</v>
      </c>
      <c r="AI123" s="8">
        <v>128.38136812003961</v>
      </c>
      <c r="AJ123" s="8">
        <v>126.90321407209237</v>
      </c>
      <c r="AK123" s="8">
        <v>125.72390815121338</v>
      </c>
      <c r="AL123" s="8">
        <v>127.38384520924781</v>
      </c>
      <c r="AM123" s="8">
        <v>126.11118938332997</v>
      </c>
      <c r="AN123" s="8">
        <v>129.53783837364838</v>
      </c>
      <c r="AO123" s="8">
        <v>133.74631396746719</v>
      </c>
      <c r="AP123" s="8">
        <v>135.71475995898567</v>
      </c>
      <c r="AQ123" s="8">
        <v>138.29209175122099</v>
      </c>
      <c r="AR123" s="8">
        <v>140.33521703693989</v>
      </c>
      <c r="AS123" s="8">
        <v>138.59313508900541</v>
      </c>
      <c r="AT123" s="8">
        <v>136.25728123217448</v>
      </c>
      <c r="AU123" s="8">
        <v>130.87864453869662</v>
      </c>
      <c r="AV123" s="8">
        <v>130.06083177725333</v>
      </c>
      <c r="AW123" s="8">
        <v>131.12653546446879</v>
      </c>
      <c r="AX123" s="8">
        <v>130.5930161971994</v>
      </c>
      <c r="AY123" s="8">
        <v>130.65974571257652</v>
      </c>
      <c r="AZ123" s="8">
        <v>136.7575423340727</v>
      </c>
      <c r="BA123" s="8">
        <v>139.88831818131959</v>
      </c>
      <c r="BB123" s="8">
        <v>140.81198482603247</v>
      </c>
      <c r="BC123" s="8">
        <v>139.2092448061774</v>
      </c>
      <c r="BD123" s="8">
        <v>134.70393263188302</v>
      </c>
      <c r="BE123" s="8">
        <v>123.42627182965762</v>
      </c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</row>
    <row r="124" spans="1:98" x14ac:dyDescent="0.2">
      <c r="A124" s="7" t="str">
        <f t="shared" si="1"/>
        <v>gem_mw_QU_20</v>
      </c>
      <c r="B124" s="5" t="s">
        <v>3834</v>
      </c>
      <c r="C124" s="5" t="s">
        <v>536</v>
      </c>
      <c r="D124" s="5">
        <v>20</v>
      </c>
      <c r="E124" s="8">
        <v>100</v>
      </c>
      <c r="F124" s="8">
        <v>102.07661802182812</v>
      </c>
      <c r="G124" s="8">
        <v>100.97456397335188</v>
      </c>
      <c r="H124" s="8">
        <v>97.75185845644711</v>
      </c>
      <c r="I124" s="8">
        <v>100.68428040222821</v>
      </c>
      <c r="J124" s="8">
        <v>100.64094410939194</v>
      </c>
      <c r="K124" s="8">
        <v>98.860809691664343</v>
      </c>
      <c r="L124" s="8">
        <v>102.39706234423153</v>
      </c>
      <c r="M124" s="8">
        <v>111.93479596055889</v>
      </c>
      <c r="N124" s="8">
        <v>110.11489740770712</v>
      </c>
      <c r="O124" s="8">
        <v>112.91977595616395</v>
      </c>
      <c r="P124" s="8">
        <v>113.8523662178476</v>
      </c>
      <c r="Q124" s="8">
        <v>120.38564464492872</v>
      </c>
      <c r="R124" s="8">
        <v>123.87126903127798</v>
      </c>
      <c r="S124" s="8">
        <v>126.51073071412092</v>
      </c>
      <c r="T124" s="8">
        <v>125.27920631571163</v>
      </c>
      <c r="U124" s="8">
        <v>125.67905027465174</v>
      </c>
      <c r="V124" s="8">
        <v>125.0118877180591</v>
      </c>
      <c r="W124" s="8">
        <v>122.45219708574126</v>
      </c>
      <c r="X124" s="8">
        <v>127.26574644008107</v>
      </c>
      <c r="Y124" s="8">
        <v>132.02958745556771</v>
      </c>
      <c r="Z124" s="8">
        <v>131.70675319144169</v>
      </c>
      <c r="AA124" s="8">
        <v>135.30467271194937</v>
      </c>
      <c r="AB124" s="8">
        <v>136.80772253000953</v>
      </c>
      <c r="AC124" s="8">
        <v>143.02810921612306</v>
      </c>
      <c r="AD124" s="8">
        <v>140.18031361249479</v>
      </c>
      <c r="AE124" s="8">
        <v>136.53427114635022</v>
      </c>
      <c r="AF124" s="8">
        <v>136.11741159605074</v>
      </c>
      <c r="AG124" s="8">
        <v>132.78659954226003</v>
      </c>
      <c r="AH124" s="8">
        <v>127.76911850242699</v>
      </c>
      <c r="AI124" s="8">
        <v>127.24593805970089</v>
      </c>
      <c r="AJ124" s="8">
        <v>126.32633401125675</v>
      </c>
      <c r="AK124" s="8">
        <v>125.82217189959549</v>
      </c>
      <c r="AL124" s="8">
        <v>128.45740287623559</v>
      </c>
      <c r="AM124" s="8">
        <v>126.63101133363951</v>
      </c>
      <c r="AN124" s="8">
        <v>130.47561445756227</v>
      </c>
      <c r="AO124" s="8">
        <v>132.04549841704525</v>
      </c>
      <c r="AP124" s="8">
        <v>132.51470111516369</v>
      </c>
      <c r="AQ124" s="8">
        <v>133.84148976690807</v>
      </c>
      <c r="AR124" s="8">
        <v>136.87481450320794</v>
      </c>
      <c r="AS124" s="8">
        <v>134.45954948954986</v>
      </c>
      <c r="AT124" s="8">
        <v>132.09635779198493</v>
      </c>
      <c r="AU124" s="8">
        <v>126.85095996032442</v>
      </c>
      <c r="AV124" s="8">
        <v>128.80047898804014</v>
      </c>
      <c r="AW124" s="8">
        <v>130.56433780235392</v>
      </c>
      <c r="AX124" s="8">
        <v>129.79862309757351</v>
      </c>
      <c r="AY124" s="8">
        <v>128.80943066257052</v>
      </c>
      <c r="AZ124" s="8">
        <v>129.98272414886387</v>
      </c>
      <c r="BA124" s="8">
        <v>130.85211926357783</v>
      </c>
      <c r="BB124" s="8">
        <v>127.5762504688571</v>
      </c>
      <c r="BC124" s="8">
        <v>123.98441412027903</v>
      </c>
      <c r="BD124" s="8">
        <v>119.15715557400009</v>
      </c>
      <c r="BE124" s="8">
        <v>109.66152309540395</v>
      </c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</row>
    <row r="125" spans="1:98" x14ac:dyDescent="0.2">
      <c r="A125" s="7" t="str">
        <f t="shared" si="1"/>
        <v>gem_mw_QU_21</v>
      </c>
      <c r="B125" s="5" t="s">
        <v>3834</v>
      </c>
      <c r="C125" s="5" t="s">
        <v>536</v>
      </c>
      <c r="D125" s="5">
        <v>21</v>
      </c>
      <c r="E125" s="8">
        <v>100</v>
      </c>
      <c r="F125" s="8">
        <v>101.88735961566444</v>
      </c>
      <c r="G125" s="8">
        <v>101.54975543661439</v>
      </c>
      <c r="H125" s="8">
        <v>100.38253975655979</v>
      </c>
      <c r="I125" s="8">
        <v>104.24045581494411</v>
      </c>
      <c r="J125" s="8">
        <v>102.44062548512278</v>
      </c>
      <c r="K125" s="8">
        <v>101.64940448482028</v>
      </c>
      <c r="L125" s="8">
        <v>107.98141271159818</v>
      </c>
      <c r="M125" s="8">
        <v>119.1447956933703</v>
      </c>
      <c r="N125" s="8">
        <v>121.64533321527071</v>
      </c>
      <c r="O125" s="8">
        <v>126.42393900223034</v>
      </c>
      <c r="P125" s="8">
        <v>127.61912491771506</v>
      </c>
      <c r="Q125" s="8">
        <v>133.27361845508162</v>
      </c>
      <c r="R125" s="8">
        <v>134.53200740283086</v>
      </c>
      <c r="S125" s="8">
        <v>135.28215704810953</v>
      </c>
      <c r="T125" s="8">
        <v>134.29711020182512</v>
      </c>
      <c r="U125" s="8">
        <v>138.2922496870093</v>
      </c>
      <c r="V125" s="8">
        <v>138.45923125759859</v>
      </c>
      <c r="W125" s="8">
        <v>136.01605588913429</v>
      </c>
      <c r="X125" s="8">
        <v>139.14768249596926</v>
      </c>
      <c r="Y125" s="8">
        <v>141.40033467179458</v>
      </c>
      <c r="Z125" s="8">
        <v>140.56059517796399</v>
      </c>
      <c r="AA125" s="8">
        <v>137.52136668692935</v>
      </c>
      <c r="AB125" s="8">
        <v>135.50678406016627</v>
      </c>
      <c r="AC125" s="8">
        <v>147.5334643612585</v>
      </c>
      <c r="AD125" s="8">
        <v>145.07157058936829</v>
      </c>
      <c r="AE125" s="8">
        <v>140.6756298076304</v>
      </c>
      <c r="AF125" s="8">
        <v>141.11659303133732</v>
      </c>
      <c r="AG125" s="8">
        <v>137.11507824424046</v>
      </c>
      <c r="AH125" s="8">
        <v>130.179893896061</v>
      </c>
      <c r="AI125" s="8">
        <v>130.17148186924126</v>
      </c>
      <c r="AJ125" s="8">
        <v>126.69811768259868</v>
      </c>
      <c r="AK125" s="8">
        <v>125.2445740741445</v>
      </c>
      <c r="AL125" s="8">
        <v>125.30355038441996</v>
      </c>
      <c r="AM125" s="8">
        <v>124.21701457294078</v>
      </c>
      <c r="AN125" s="8">
        <v>126.6152476232302</v>
      </c>
      <c r="AO125" s="8">
        <v>129.61459434766311</v>
      </c>
      <c r="AP125" s="8">
        <v>129.02920051583072</v>
      </c>
      <c r="AQ125" s="8">
        <v>129.47218748175047</v>
      </c>
      <c r="AR125" s="8">
        <v>132.17686001379141</v>
      </c>
      <c r="AS125" s="8">
        <v>133.92614600613564</v>
      </c>
      <c r="AT125" s="8">
        <v>132.01726465134897</v>
      </c>
      <c r="AU125" s="8">
        <v>128.41149666270584</v>
      </c>
      <c r="AV125" s="8">
        <v>130.45462299226273</v>
      </c>
      <c r="AW125" s="8">
        <v>134.53186330808947</v>
      </c>
      <c r="AX125" s="8">
        <v>132.77851340767</v>
      </c>
      <c r="AY125" s="8">
        <v>131.03215495662394</v>
      </c>
      <c r="AZ125" s="8">
        <v>136.52271447728498</v>
      </c>
      <c r="BA125" s="8">
        <v>138.74575429345592</v>
      </c>
      <c r="BB125" s="8">
        <v>138.55538703536993</v>
      </c>
      <c r="BC125" s="8">
        <v>141.1823265708619</v>
      </c>
      <c r="BD125" s="8">
        <v>134.55826851399075</v>
      </c>
      <c r="BE125" s="8">
        <v>122.21265302858716</v>
      </c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</row>
    <row r="126" spans="1:98" x14ac:dyDescent="0.2">
      <c r="A126" s="7" t="str">
        <f t="shared" si="1"/>
        <v>gem_mw_QU_22</v>
      </c>
      <c r="B126" s="5" t="s">
        <v>3834</v>
      </c>
      <c r="C126" s="5" t="s">
        <v>536</v>
      </c>
      <c r="D126" s="5">
        <v>22</v>
      </c>
      <c r="E126" s="8">
        <v>100</v>
      </c>
      <c r="F126" s="8">
        <v>101.67808663797425</v>
      </c>
      <c r="G126" s="8">
        <v>101.28892553665163</v>
      </c>
      <c r="H126" s="8">
        <v>97.949335403677011</v>
      </c>
      <c r="I126" s="8">
        <v>100.89246115216758</v>
      </c>
      <c r="J126" s="8">
        <v>100.60432512620136</v>
      </c>
      <c r="K126" s="8">
        <v>99.282044342898374</v>
      </c>
      <c r="L126" s="8">
        <v>105.86563099833496</v>
      </c>
      <c r="M126" s="8">
        <v>115.21576467495321</v>
      </c>
      <c r="N126" s="8">
        <v>114.44386515502958</v>
      </c>
      <c r="O126" s="8">
        <v>115.84482195604471</v>
      </c>
      <c r="P126" s="8">
        <v>114.62574736151181</v>
      </c>
      <c r="Q126" s="8">
        <v>119.20342840484487</v>
      </c>
      <c r="R126" s="8">
        <v>121.07006239526771</v>
      </c>
      <c r="S126" s="8">
        <v>122.05007300988299</v>
      </c>
      <c r="T126" s="8">
        <v>121.21776934582633</v>
      </c>
      <c r="U126" s="8">
        <v>123.40012464733088</v>
      </c>
      <c r="V126" s="8">
        <v>122.79509239931853</v>
      </c>
      <c r="W126" s="8">
        <v>119.4602407740707</v>
      </c>
      <c r="X126" s="8">
        <v>123.23090649107939</v>
      </c>
      <c r="Y126" s="8">
        <v>127.12602383720721</v>
      </c>
      <c r="Z126" s="8">
        <v>124.10975577883708</v>
      </c>
      <c r="AA126" s="8">
        <v>122.02698508154569</v>
      </c>
      <c r="AB126" s="8">
        <v>122.11168858853956</v>
      </c>
      <c r="AC126" s="8">
        <v>131.7710583174763</v>
      </c>
      <c r="AD126" s="8">
        <v>132.20173764856028</v>
      </c>
      <c r="AE126" s="8">
        <v>130.16766925117437</v>
      </c>
      <c r="AF126" s="8">
        <v>132.77509307928361</v>
      </c>
      <c r="AG126" s="8">
        <v>129.18866325654321</v>
      </c>
      <c r="AH126" s="8">
        <v>123.32243809076401</v>
      </c>
      <c r="AI126" s="8">
        <v>122.57680242976573</v>
      </c>
      <c r="AJ126" s="8">
        <v>119.08184959706244</v>
      </c>
      <c r="AK126" s="8">
        <v>117.71646937981284</v>
      </c>
      <c r="AL126" s="8">
        <v>120.00596512200582</v>
      </c>
      <c r="AM126" s="8">
        <v>119.38357554080879</v>
      </c>
      <c r="AN126" s="8">
        <v>122.54194811126106</v>
      </c>
      <c r="AO126" s="8">
        <v>125.9735114931291</v>
      </c>
      <c r="AP126" s="8">
        <v>128.66240072434695</v>
      </c>
      <c r="AQ126" s="8">
        <v>130.05398605959013</v>
      </c>
      <c r="AR126" s="8">
        <v>133.36677164446513</v>
      </c>
      <c r="AS126" s="8">
        <v>133.28504901828578</v>
      </c>
      <c r="AT126" s="8">
        <v>128.30866586555541</v>
      </c>
      <c r="AU126" s="8">
        <v>123.19897035647155</v>
      </c>
      <c r="AV126" s="8">
        <v>123.92114929169213</v>
      </c>
      <c r="AW126" s="8">
        <v>125.88809701907817</v>
      </c>
      <c r="AX126" s="8">
        <v>126.85568123044497</v>
      </c>
      <c r="AY126" s="8">
        <v>127.25328422229501</v>
      </c>
      <c r="AZ126" s="8">
        <v>133.67138644166781</v>
      </c>
      <c r="BA126" s="8">
        <v>136.79940157785876</v>
      </c>
      <c r="BB126" s="8">
        <v>138.71772253409151</v>
      </c>
      <c r="BC126" s="8">
        <v>139.50397492469793</v>
      </c>
      <c r="BD126" s="8">
        <v>135.15590429355731</v>
      </c>
      <c r="BE126" s="8">
        <v>123.73994637796014</v>
      </c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</row>
    <row r="127" spans="1:98" x14ac:dyDescent="0.2">
      <c r="A127" s="7" t="str">
        <f t="shared" si="1"/>
        <v>gem_mw_QU_23</v>
      </c>
      <c r="B127" s="5" t="s">
        <v>3834</v>
      </c>
      <c r="C127" s="5" t="s">
        <v>536</v>
      </c>
      <c r="D127" s="5">
        <v>23</v>
      </c>
      <c r="E127" s="8">
        <v>100</v>
      </c>
      <c r="F127" s="8">
        <v>99.066667892268939</v>
      </c>
      <c r="G127" s="8">
        <v>97.01273347232214</v>
      </c>
      <c r="H127" s="8">
        <v>93.662904439251434</v>
      </c>
      <c r="I127" s="8">
        <v>97.763748962555667</v>
      </c>
      <c r="J127" s="8">
        <v>96.842120389457307</v>
      </c>
      <c r="K127" s="8">
        <v>99.207284060324071</v>
      </c>
      <c r="L127" s="8">
        <v>115.28405095474569</v>
      </c>
      <c r="M127" s="8">
        <v>133.36484372328283</v>
      </c>
      <c r="N127" s="8">
        <v>135.71676127556174</v>
      </c>
      <c r="O127" s="8">
        <v>139.93365179815302</v>
      </c>
      <c r="P127" s="8">
        <v>135.5228425146571</v>
      </c>
      <c r="Q127" s="8">
        <v>130.89441922035411</v>
      </c>
      <c r="R127" s="8">
        <v>126.81464533052497</v>
      </c>
      <c r="S127" s="8">
        <v>128.30465782429056</v>
      </c>
      <c r="T127" s="8">
        <v>132.27844082294865</v>
      </c>
      <c r="U127" s="8">
        <v>137.88250687612742</v>
      </c>
      <c r="V127" s="8">
        <v>137.83417805314321</v>
      </c>
      <c r="W127" s="8">
        <v>138.62549616516418</v>
      </c>
      <c r="X127" s="8">
        <v>146.81377087965657</v>
      </c>
      <c r="Y127" s="8">
        <v>151.97152696782385</v>
      </c>
      <c r="Z127" s="8">
        <v>151.50992715924926</v>
      </c>
      <c r="AA127" s="8">
        <v>154.65556449687455</v>
      </c>
      <c r="AB127" s="8">
        <v>156.71763921764597</v>
      </c>
      <c r="AC127" s="8">
        <v>168.05278164490605</v>
      </c>
      <c r="AD127" s="8">
        <v>166.34405877494058</v>
      </c>
      <c r="AE127" s="8">
        <v>162.07699231334848</v>
      </c>
      <c r="AF127" s="8">
        <v>158.50755131218432</v>
      </c>
      <c r="AG127" s="8">
        <v>153.8407079241087</v>
      </c>
      <c r="AH127" s="8">
        <v>145.75434822157894</v>
      </c>
      <c r="AI127" s="8">
        <v>143.29973046774182</v>
      </c>
      <c r="AJ127" s="8">
        <v>137.90912839641433</v>
      </c>
      <c r="AK127" s="8">
        <v>132.18186281433421</v>
      </c>
      <c r="AL127" s="8">
        <v>134.01658808284145</v>
      </c>
      <c r="AM127" s="8">
        <v>128.94432728560821</v>
      </c>
      <c r="AN127" s="8">
        <v>130.29898109031868</v>
      </c>
      <c r="AO127" s="8">
        <v>127.14611408863782</v>
      </c>
      <c r="AP127" s="8">
        <v>129.09300208937935</v>
      </c>
      <c r="AQ127" s="8">
        <v>130.61552555940062</v>
      </c>
      <c r="AR127" s="8">
        <v>127.25078105500798</v>
      </c>
      <c r="AS127" s="8">
        <v>130.2841833132164</v>
      </c>
      <c r="AT127" s="8">
        <v>125.22162695454293</v>
      </c>
      <c r="AU127" s="8">
        <v>120.48288245375274</v>
      </c>
      <c r="AV127" s="8">
        <v>122.39405514835261</v>
      </c>
      <c r="AW127" s="8">
        <v>125.96911554411433</v>
      </c>
      <c r="AX127" s="8">
        <v>126.81017697165282</v>
      </c>
      <c r="AY127" s="8">
        <v>125.78593816420299</v>
      </c>
      <c r="AZ127" s="8">
        <v>131.74015990113909</v>
      </c>
      <c r="BA127" s="8">
        <v>129.35877965798008</v>
      </c>
      <c r="BB127" s="8">
        <v>129.63912561203151</v>
      </c>
      <c r="BC127" s="8">
        <v>131.6894704526253</v>
      </c>
      <c r="BD127" s="8">
        <v>126.33534858377146</v>
      </c>
      <c r="BE127" s="8">
        <v>114.70647275618123</v>
      </c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</row>
    <row r="128" spans="1:98" x14ac:dyDescent="0.2">
      <c r="A128" s="7" t="str">
        <f t="shared" si="1"/>
        <v>gem_mw_QU_24</v>
      </c>
      <c r="B128" s="5" t="s">
        <v>3834</v>
      </c>
      <c r="C128" s="5" t="s">
        <v>536</v>
      </c>
      <c r="D128" s="5">
        <v>24</v>
      </c>
      <c r="E128" s="8">
        <v>100</v>
      </c>
      <c r="F128" s="8">
        <v>102.19165133174346</v>
      </c>
      <c r="G128" s="8">
        <v>99.222011002242908</v>
      </c>
      <c r="H128" s="8">
        <v>97.386254127205575</v>
      </c>
      <c r="I128" s="8">
        <v>100.9798324422558</v>
      </c>
      <c r="J128" s="8">
        <v>98.957350752338542</v>
      </c>
      <c r="K128" s="8">
        <v>96.597277128383794</v>
      </c>
      <c r="L128" s="8">
        <v>104.83069375941803</v>
      </c>
      <c r="M128" s="8">
        <v>117.64271406177255</v>
      </c>
      <c r="N128" s="8">
        <v>116.97013034809</v>
      </c>
      <c r="O128" s="8">
        <v>121.27531472858195</v>
      </c>
      <c r="P128" s="8">
        <v>118.88509670887906</v>
      </c>
      <c r="Q128" s="8">
        <v>123.16182502581957</v>
      </c>
      <c r="R128" s="8">
        <v>120.23889172279891</v>
      </c>
      <c r="S128" s="8">
        <v>118.25139134894086</v>
      </c>
      <c r="T128" s="8">
        <v>124.09034948335278</v>
      </c>
      <c r="U128" s="8">
        <v>129.25321141601211</v>
      </c>
      <c r="V128" s="8">
        <v>131.45583312538395</v>
      </c>
      <c r="W128" s="8">
        <v>130.78467622414828</v>
      </c>
      <c r="X128" s="8">
        <v>134.95123466413554</v>
      </c>
      <c r="Y128" s="8">
        <v>141.93222818750715</v>
      </c>
      <c r="Z128" s="8">
        <v>140.81267233455802</v>
      </c>
      <c r="AA128" s="8">
        <v>140.29735411902649</v>
      </c>
      <c r="AB128" s="8">
        <v>142.9947103832412</v>
      </c>
      <c r="AC128" s="8">
        <v>156.40048420326258</v>
      </c>
      <c r="AD128" s="8">
        <v>152.1153859418051</v>
      </c>
      <c r="AE128" s="8">
        <v>148.42793944341943</v>
      </c>
      <c r="AF128" s="8">
        <v>144.64694398906161</v>
      </c>
      <c r="AG128" s="8">
        <v>140.77635005984931</v>
      </c>
      <c r="AH128" s="8">
        <v>136.65391541931464</v>
      </c>
      <c r="AI128" s="8">
        <v>134.27964373585235</v>
      </c>
      <c r="AJ128" s="8">
        <v>130.3225896674096</v>
      </c>
      <c r="AK128" s="8">
        <v>130.70097714018618</v>
      </c>
      <c r="AL128" s="8">
        <v>131.81015444230513</v>
      </c>
      <c r="AM128" s="8">
        <v>131.06087101289421</v>
      </c>
      <c r="AN128" s="8">
        <v>134.98303662841494</v>
      </c>
      <c r="AO128" s="8">
        <v>137.95279793369281</v>
      </c>
      <c r="AP128" s="8">
        <v>140.52354348623962</v>
      </c>
      <c r="AQ128" s="8">
        <v>134.21252781101924</v>
      </c>
      <c r="AR128" s="8">
        <v>138.47206938307602</v>
      </c>
      <c r="AS128" s="8">
        <v>135.76550395926799</v>
      </c>
      <c r="AT128" s="8">
        <v>131.95026689430068</v>
      </c>
      <c r="AU128" s="8">
        <v>127.61969055113084</v>
      </c>
      <c r="AV128" s="8">
        <v>130.70295694346891</v>
      </c>
      <c r="AW128" s="8">
        <v>136.16911026070326</v>
      </c>
      <c r="AX128" s="8">
        <v>134.5070521747264</v>
      </c>
      <c r="AY128" s="8">
        <v>141.24151529771896</v>
      </c>
      <c r="AZ128" s="8">
        <v>148.72464345068187</v>
      </c>
      <c r="BA128" s="8">
        <v>147.57134646581932</v>
      </c>
      <c r="BB128" s="8">
        <v>142.89753629826771</v>
      </c>
      <c r="BC128" s="8">
        <v>142.20284414458106</v>
      </c>
      <c r="BD128" s="8">
        <v>136.41896687255462</v>
      </c>
      <c r="BE128" s="8">
        <v>128.22726711616735</v>
      </c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</row>
    <row r="129" spans="1:98" x14ac:dyDescent="0.2">
      <c r="A129" s="7" t="str">
        <f t="shared" si="1"/>
        <v>gem_mw_QU_25</v>
      </c>
      <c r="B129" s="5" t="s">
        <v>3834</v>
      </c>
      <c r="C129" s="5" t="s">
        <v>536</v>
      </c>
      <c r="D129" s="5">
        <v>25</v>
      </c>
      <c r="E129" s="8">
        <v>100</v>
      </c>
      <c r="F129" s="8">
        <v>100.14687397081703</v>
      </c>
      <c r="G129" s="8">
        <v>97.815315555613552</v>
      </c>
      <c r="H129" s="8">
        <v>98.339144006350992</v>
      </c>
      <c r="I129" s="8">
        <v>106.62780748421237</v>
      </c>
      <c r="J129" s="8">
        <v>108.67833175377481</v>
      </c>
      <c r="K129" s="8">
        <v>108.85799021873173</v>
      </c>
      <c r="L129" s="8">
        <v>114.09147126021044</v>
      </c>
      <c r="M129" s="8">
        <v>122.27552828634528</v>
      </c>
      <c r="N129" s="8">
        <v>118.16737329568365</v>
      </c>
      <c r="O129" s="8">
        <v>118.59734311078756</v>
      </c>
      <c r="P129" s="8">
        <v>119.1102305934582</v>
      </c>
      <c r="Q129" s="8">
        <v>120.98806019532267</v>
      </c>
      <c r="R129" s="8">
        <v>123.17451860731865</v>
      </c>
      <c r="S129" s="8">
        <v>121.29661027175928</v>
      </c>
      <c r="T129" s="8">
        <v>119.54936908011101</v>
      </c>
      <c r="U129" s="8">
        <v>119.37169881992381</v>
      </c>
      <c r="V129" s="8">
        <v>119.41388391608747</v>
      </c>
      <c r="W129" s="8">
        <v>119.85546874114394</v>
      </c>
      <c r="X129" s="8">
        <v>122.70529875851675</v>
      </c>
      <c r="Y129" s="8">
        <v>129.35857312660573</v>
      </c>
      <c r="Z129" s="8">
        <v>124.64493662874166</v>
      </c>
      <c r="AA129" s="8">
        <v>122.1113949918272</v>
      </c>
      <c r="AB129" s="8">
        <v>121.97841753738774</v>
      </c>
      <c r="AC129" s="8">
        <v>131.29030475532321</v>
      </c>
      <c r="AD129" s="8">
        <v>133.99348033581262</v>
      </c>
      <c r="AE129" s="8">
        <v>136.23901632152027</v>
      </c>
      <c r="AF129" s="8">
        <v>140.07059426636272</v>
      </c>
      <c r="AG129" s="8">
        <v>137.37324467585185</v>
      </c>
      <c r="AH129" s="8">
        <v>128.39880880619333</v>
      </c>
      <c r="AI129" s="8">
        <v>132.62884059480206</v>
      </c>
      <c r="AJ129" s="8">
        <v>128.56889951442596</v>
      </c>
      <c r="AK129" s="8">
        <v>126.35634273891672</v>
      </c>
      <c r="AL129" s="8">
        <v>128.30317929024631</v>
      </c>
      <c r="AM129" s="8">
        <v>129.87780150982937</v>
      </c>
      <c r="AN129" s="8">
        <v>135.58957068153984</v>
      </c>
      <c r="AO129" s="8">
        <v>143.78963839239378</v>
      </c>
      <c r="AP129" s="8">
        <v>143.91558080189711</v>
      </c>
      <c r="AQ129" s="8">
        <v>145.91868350153524</v>
      </c>
      <c r="AR129" s="8">
        <v>146.85347139830623</v>
      </c>
      <c r="AS129" s="8">
        <v>146.74234877143715</v>
      </c>
      <c r="AT129" s="8">
        <v>143.26625094018502</v>
      </c>
      <c r="AU129" s="8">
        <v>140.34290839588189</v>
      </c>
      <c r="AV129" s="8">
        <v>140.48039344442682</v>
      </c>
      <c r="AW129" s="8">
        <v>140.38476256426648</v>
      </c>
      <c r="AX129" s="8">
        <v>141.68689211813657</v>
      </c>
      <c r="AY129" s="8">
        <v>144.30454216279591</v>
      </c>
      <c r="AZ129" s="8">
        <v>152.40774216437634</v>
      </c>
      <c r="BA129" s="8">
        <v>154.44591794950563</v>
      </c>
      <c r="BB129" s="8">
        <v>157.1516206417092</v>
      </c>
      <c r="BC129" s="8">
        <v>156.8803059255807</v>
      </c>
      <c r="BD129" s="8">
        <v>153.73054726196327</v>
      </c>
      <c r="BE129" s="8">
        <v>145.34399768606588</v>
      </c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</row>
    <row r="130" spans="1:98" x14ac:dyDescent="0.2"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</row>
    <row r="131" spans="1:98" x14ac:dyDescent="0.2"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</row>
    <row r="132" spans="1:98" x14ac:dyDescent="0.2">
      <c r="BR132" s="8"/>
      <c r="BS132" s="8"/>
    </row>
    <row r="134" spans="1:98" ht="15" x14ac:dyDescent="0.25">
      <c r="A134" s="34" t="s">
        <v>3594</v>
      </c>
      <c r="E134" s="5">
        <v>2000</v>
      </c>
      <c r="F134" s="5">
        <v>2001</v>
      </c>
      <c r="G134" s="5">
        <v>2002</v>
      </c>
      <c r="H134" s="5">
        <v>2003</v>
      </c>
      <c r="I134" s="5">
        <v>2004</v>
      </c>
      <c r="J134" s="5">
        <v>2005</v>
      </c>
      <c r="K134" s="5">
        <v>2006</v>
      </c>
      <c r="L134" s="5">
        <v>2007</v>
      </c>
      <c r="M134" s="5">
        <v>2008</v>
      </c>
      <c r="N134" s="5">
        <v>2009</v>
      </c>
      <c r="O134" s="5">
        <v>2010</v>
      </c>
      <c r="P134" s="5">
        <v>2011</v>
      </c>
      <c r="Q134" s="5">
        <v>2012</v>
      </c>
      <c r="R134" s="5">
        <v>2013</v>
      </c>
      <c r="S134" s="5">
        <v>2014</v>
      </c>
      <c r="T134" s="5">
        <v>2015</v>
      </c>
      <c r="U134" s="5">
        <v>2016</v>
      </c>
      <c r="V134" s="5">
        <v>2017</v>
      </c>
      <c r="W134" s="5">
        <v>2018</v>
      </c>
      <c r="X134" s="5">
        <v>2019</v>
      </c>
      <c r="Y134" s="21">
        <v>2020</v>
      </c>
      <c r="Z134" s="5">
        <v>2021</v>
      </c>
      <c r="AA134" s="5">
        <v>2022</v>
      </c>
      <c r="AB134" s="21" t="s">
        <v>4001</v>
      </c>
    </row>
    <row r="135" spans="1:98" x14ac:dyDescent="0.2">
      <c r="A135" s="7" t="str">
        <f t="shared" ref="A135:A198" si="2">CONCATENATE(B135,"_",C135,"_",D135)</f>
        <v>mwg_nemiet_Ja_1</v>
      </c>
      <c r="B135" s="5" t="s">
        <v>3823</v>
      </c>
      <c r="C135" s="5" t="s">
        <v>188</v>
      </c>
      <c r="D135" s="5">
        <v>1</v>
      </c>
      <c r="E135" s="8">
        <v>100</v>
      </c>
      <c r="F135" s="8">
        <v>102.62008324833876</v>
      </c>
      <c r="G135" s="8">
        <v>105.81495403036088</v>
      </c>
      <c r="H135" s="8">
        <v>107.35732868069019</v>
      </c>
      <c r="I135" s="8">
        <v>108.63731800487105</v>
      </c>
      <c r="J135" s="8">
        <v>109.69138730587957</v>
      </c>
      <c r="K135" s="8">
        <v>111.1434219583231</v>
      </c>
      <c r="L135" s="8">
        <v>113.37194193566431</v>
      </c>
      <c r="M135" s="8">
        <v>115.92480353459105</v>
      </c>
      <c r="N135" s="8">
        <v>119.88112937920658</v>
      </c>
      <c r="O135" s="8">
        <v>122.24169380740923</v>
      </c>
      <c r="P135" s="8">
        <v>122.86389627365895</v>
      </c>
      <c r="Q135" s="8">
        <v>125.61312339695749</v>
      </c>
      <c r="R135" s="8">
        <v>128.42813617133629</v>
      </c>
      <c r="S135" s="8">
        <v>129.92757706381576</v>
      </c>
      <c r="T135" s="8">
        <v>131.80633180750473</v>
      </c>
      <c r="U135" s="8">
        <v>130.57983332814862</v>
      </c>
      <c r="V135" s="8">
        <v>129.61607569345023</v>
      </c>
      <c r="W135" s="8">
        <v>130.7287457952855</v>
      </c>
      <c r="X135" s="8">
        <v>130.53758374951633</v>
      </c>
      <c r="Y135" s="8">
        <v>132.14863861740017</v>
      </c>
      <c r="Z135" s="8">
        <v>132.74650639625398</v>
      </c>
      <c r="AA135" s="8">
        <v>133.698323801231</v>
      </c>
      <c r="AB135" s="8">
        <v>133.80737755039894</v>
      </c>
      <c r="AN135" s="8"/>
      <c r="AQ135" s="8"/>
    </row>
    <row r="136" spans="1:98" x14ac:dyDescent="0.2">
      <c r="A136" s="7" t="str">
        <f t="shared" si="2"/>
        <v>mwg_nemiet_Ja_2</v>
      </c>
      <c r="B136" s="5" t="s">
        <v>3823</v>
      </c>
      <c r="C136" s="5" t="s">
        <v>188</v>
      </c>
      <c r="D136" s="5">
        <v>2</v>
      </c>
      <c r="E136" s="8">
        <v>100</v>
      </c>
      <c r="F136" s="8">
        <v>102.82966859340259</v>
      </c>
      <c r="G136" s="8">
        <v>104.04427914385401</v>
      </c>
      <c r="H136" s="8">
        <v>105.01682841137792</v>
      </c>
      <c r="I136" s="8">
        <v>106.29711693431601</v>
      </c>
      <c r="J136" s="8">
        <v>108.33002437288448</v>
      </c>
      <c r="K136" s="8">
        <v>110.20966369989003</v>
      </c>
      <c r="L136" s="8">
        <v>111.82292259953796</v>
      </c>
      <c r="M136" s="8">
        <v>113.72668618419448</v>
      </c>
      <c r="N136" s="8">
        <v>117.52783678590333</v>
      </c>
      <c r="O136" s="8">
        <v>118.86714388303776</v>
      </c>
      <c r="P136" s="8">
        <v>119.47728309996972</v>
      </c>
      <c r="Q136" s="8">
        <v>121.6047222089484</v>
      </c>
      <c r="R136" s="8">
        <v>124.30124490508186</v>
      </c>
      <c r="S136" s="8">
        <v>126.00902822127023</v>
      </c>
      <c r="T136" s="8">
        <v>125.29513182081237</v>
      </c>
      <c r="U136" s="8">
        <v>122.40399109978928</v>
      </c>
      <c r="V136" s="8">
        <v>121.52251268711622</v>
      </c>
      <c r="W136" s="8">
        <v>121.59745343488548</v>
      </c>
      <c r="X136" s="8">
        <v>121.77305813065809</v>
      </c>
      <c r="Y136" s="8">
        <v>122.37613667473369</v>
      </c>
      <c r="Z136" s="8">
        <v>123.47242733725727</v>
      </c>
      <c r="AA136" s="8">
        <v>123.62263430710789</v>
      </c>
      <c r="AB136" s="8">
        <v>123.35565524896566</v>
      </c>
      <c r="AN136" s="8"/>
      <c r="AQ136" s="8"/>
      <c r="BN136" s="8"/>
    </row>
    <row r="137" spans="1:98" x14ac:dyDescent="0.2">
      <c r="A137" s="7" t="str">
        <f t="shared" si="2"/>
        <v>mwg_nemiet_Ja_3</v>
      </c>
      <c r="B137" s="5" t="s">
        <v>3823</v>
      </c>
      <c r="C137" s="5" t="s">
        <v>188</v>
      </c>
      <c r="D137" s="5">
        <v>3</v>
      </c>
      <c r="E137" s="8">
        <v>100</v>
      </c>
      <c r="F137" s="8">
        <v>103.69152479471472</v>
      </c>
      <c r="G137" s="8">
        <v>107.01209496942117</v>
      </c>
      <c r="H137" s="8">
        <v>109.4051658587952</v>
      </c>
      <c r="I137" s="8">
        <v>110.27914173742931</v>
      </c>
      <c r="J137" s="8">
        <v>112.29294560670373</v>
      </c>
      <c r="K137" s="8">
        <v>114.15013263208415</v>
      </c>
      <c r="L137" s="8">
        <v>116.06476335414062</v>
      </c>
      <c r="M137" s="8">
        <v>118.66510075630754</v>
      </c>
      <c r="N137" s="8">
        <v>123.27499847356566</v>
      </c>
      <c r="O137" s="8">
        <v>125.39515574006145</v>
      </c>
      <c r="P137" s="8">
        <v>126.63298035253328</v>
      </c>
      <c r="Q137" s="8">
        <v>130.54933011543088</v>
      </c>
      <c r="R137" s="8">
        <v>133.6253127887029</v>
      </c>
      <c r="S137" s="8">
        <v>136.49519177730639</v>
      </c>
      <c r="T137" s="8">
        <v>138.07787396500552</v>
      </c>
      <c r="U137" s="8">
        <v>135.5078985117386</v>
      </c>
      <c r="V137" s="8">
        <v>133.7840465763274</v>
      </c>
      <c r="W137" s="8">
        <v>134.09636216530183</v>
      </c>
      <c r="X137" s="8">
        <v>132.87550371912639</v>
      </c>
      <c r="Y137" s="8">
        <v>133.38323687576178</v>
      </c>
      <c r="Z137" s="8">
        <v>135.29250658363983</v>
      </c>
      <c r="AA137" s="8">
        <v>135.48542304207146</v>
      </c>
      <c r="AB137" s="8">
        <v>136.17546968212025</v>
      </c>
      <c r="AN137" s="8"/>
      <c r="AQ137" s="8"/>
    </row>
    <row r="138" spans="1:98" x14ac:dyDescent="0.2">
      <c r="A138" s="7" t="str">
        <f t="shared" si="2"/>
        <v>mwg_nemiet_Ja_4</v>
      </c>
      <c r="B138" s="5" t="s">
        <v>3823</v>
      </c>
      <c r="C138" s="5" t="s">
        <v>188</v>
      </c>
      <c r="D138" s="5">
        <v>4</v>
      </c>
      <c r="E138" s="8">
        <v>100</v>
      </c>
      <c r="F138" s="8">
        <v>103.04346035716698</v>
      </c>
      <c r="G138" s="8">
        <v>107.00742495248062</v>
      </c>
      <c r="H138" s="8">
        <v>109.44246124091728</v>
      </c>
      <c r="I138" s="8">
        <v>111.86979380137628</v>
      </c>
      <c r="J138" s="8">
        <v>115.1262534646572</v>
      </c>
      <c r="K138" s="8">
        <v>119.61604894464439</v>
      </c>
      <c r="L138" s="8">
        <v>119.5121796744063</v>
      </c>
      <c r="M138" s="8">
        <v>117.89780226167595</v>
      </c>
      <c r="N138" s="8">
        <v>124.84034335889298</v>
      </c>
      <c r="O138" s="8">
        <v>126.15014158191951</v>
      </c>
      <c r="P138" s="8">
        <v>127.38340022731325</v>
      </c>
      <c r="Q138" s="8">
        <v>129.97744716196996</v>
      </c>
      <c r="R138" s="8">
        <v>134.42490416383274</v>
      </c>
      <c r="S138" s="8">
        <v>134.18350327750383</v>
      </c>
      <c r="T138" s="8">
        <v>137.02110866193638</v>
      </c>
      <c r="U138" s="8">
        <v>134.5772905110353</v>
      </c>
      <c r="V138" s="8">
        <v>132.90984438703515</v>
      </c>
      <c r="W138" s="8">
        <v>134.24360960102953</v>
      </c>
      <c r="X138" s="8">
        <v>136.35293754271856</v>
      </c>
      <c r="Y138" s="8">
        <v>136.34246555495915</v>
      </c>
      <c r="Z138" s="8">
        <v>136.38366332283468</v>
      </c>
      <c r="AA138" s="8">
        <v>135.60616541449738</v>
      </c>
      <c r="AB138" s="8">
        <v>136.67074555962117</v>
      </c>
      <c r="AN138" s="8"/>
      <c r="AQ138" s="8"/>
    </row>
    <row r="139" spans="1:98" x14ac:dyDescent="0.2">
      <c r="A139" s="7" t="str">
        <f t="shared" si="2"/>
        <v>mwg_nemiet_Ja_5</v>
      </c>
      <c r="B139" s="5" t="s">
        <v>3823</v>
      </c>
      <c r="C139" s="5" t="s">
        <v>188</v>
      </c>
      <c r="D139" s="5">
        <v>5</v>
      </c>
      <c r="E139" s="8">
        <v>100</v>
      </c>
      <c r="F139" s="8">
        <v>103.41797981776284</v>
      </c>
      <c r="G139" s="8">
        <v>107.12149762605672</v>
      </c>
      <c r="H139" s="8">
        <v>110.68918839072006</v>
      </c>
      <c r="I139" s="8">
        <v>112.85001406294526</v>
      </c>
      <c r="J139" s="8">
        <v>114.37066207994533</v>
      </c>
      <c r="K139" s="8">
        <v>115.77823699678602</v>
      </c>
      <c r="L139" s="8">
        <v>117.10194111014506</v>
      </c>
      <c r="M139" s="8">
        <v>119.12085860310715</v>
      </c>
      <c r="N139" s="8">
        <v>122.27805631950166</v>
      </c>
      <c r="O139" s="8">
        <v>123.73390671369096</v>
      </c>
      <c r="P139" s="8">
        <v>124.15791925236681</v>
      </c>
      <c r="Q139" s="8">
        <v>127.96511366232635</v>
      </c>
      <c r="R139" s="8">
        <v>132.24319574504491</v>
      </c>
      <c r="S139" s="8">
        <v>133.32085207462057</v>
      </c>
      <c r="T139" s="8">
        <v>134.43890098377395</v>
      </c>
      <c r="U139" s="8">
        <v>133.04715524316251</v>
      </c>
      <c r="V139" s="8">
        <v>131.65352495235922</v>
      </c>
      <c r="W139" s="8">
        <v>131.50014547674004</v>
      </c>
      <c r="X139" s="8">
        <v>131.69214486034909</v>
      </c>
      <c r="Y139" s="8">
        <v>132.19896419746874</v>
      </c>
      <c r="Z139" s="8">
        <v>132.13391915260547</v>
      </c>
      <c r="AA139" s="8">
        <v>134.23796422418599</v>
      </c>
      <c r="AB139" s="8">
        <v>134.84639723177713</v>
      </c>
      <c r="AN139" s="8"/>
      <c r="AQ139" s="8"/>
    </row>
    <row r="140" spans="1:98" x14ac:dyDescent="0.2">
      <c r="A140" s="7" t="str">
        <f t="shared" si="2"/>
        <v>mwg_nemiet_Ja_6</v>
      </c>
      <c r="B140" s="5" t="s">
        <v>3823</v>
      </c>
      <c r="C140" s="5" t="s">
        <v>188</v>
      </c>
      <c r="D140" s="5">
        <v>6</v>
      </c>
      <c r="E140" s="8">
        <v>100</v>
      </c>
      <c r="F140" s="8">
        <v>102.74562792872435</v>
      </c>
      <c r="G140" s="8">
        <v>106.47867295884812</v>
      </c>
      <c r="H140" s="8">
        <v>109.13432043774974</v>
      </c>
      <c r="I140" s="8">
        <v>111.24837538198429</v>
      </c>
      <c r="J140" s="8">
        <v>114.07704585620768</v>
      </c>
      <c r="K140" s="8">
        <v>116.50574241144842</v>
      </c>
      <c r="L140" s="8">
        <v>118.2593053082841</v>
      </c>
      <c r="M140" s="8">
        <v>120.77446891811827</v>
      </c>
      <c r="N140" s="8">
        <v>124.64041022575682</v>
      </c>
      <c r="O140" s="8">
        <v>124.37984168787175</v>
      </c>
      <c r="P140" s="8">
        <v>125.14495525514313</v>
      </c>
      <c r="Q140" s="8">
        <v>127.51897375332682</v>
      </c>
      <c r="R140" s="8">
        <v>130.00683570129377</v>
      </c>
      <c r="S140" s="8">
        <v>132.61945434658963</v>
      </c>
      <c r="T140" s="8">
        <v>133.89059690987534</v>
      </c>
      <c r="U140" s="8">
        <v>133.02818204758614</v>
      </c>
      <c r="V140" s="8">
        <v>132.82085052663922</v>
      </c>
      <c r="W140" s="8">
        <v>134.00130091448582</v>
      </c>
      <c r="X140" s="8">
        <v>130.31771294205501</v>
      </c>
      <c r="Y140" s="8">
        <v>130.52548307156417</v>
      </c>
      <c r="Z140" s="8">
        <v>131.67947739507676</v>
      </c>
      <c r="AA140" s="8">
        <v>132.46509626123634</v>
      </c>
      <c r="AB140" s="8">
        <v>133.02537684926025</v>
      </c>
      <c r="AN140" s="8"/>
      <c r="AQ140" s="8"/>
    </row>
    <row r="141" spans="1:98" x14ac:dyDescent="0.2">
      <c r="A141" s="7" t="str">
        <f t="shared" si="2"/>
        <v>mwg_nemiet_Ja_7</v>
      </c>
      <c r="B141" s="5" t="s">
        <v>3823</v>
      </c>
      <c r="C141" s="5" t="s">
        <v>188</v>
      </c>
      <c r="D141" s="5">
        <v>7</v>
      </c>
      <c r="E141" s="8">
        <v>100</v>
      </c>
      <c r="F141" s="8">
        <v>102.64193325535015</v>
      </c>
      <c r="G141" s="8">
        <v>106.2230852978596</v>
      </c>
      <c r="H141" s="8">
        <v>108.39596628490426</v>
      </c>
      <c r="I141" s="8">
        <v>110.50164813739769</v>
      </c>
      <c r="J141" s="8">
        <v>113.14083259389365</v>
      </c>
      <c r="K141" s="8">
        <v>115.71983739757803</v>
      </c>
      <c r="L141" s="8">
        <v>116.99032327418313</v>
      </c>
      <c r="M141" s="8">
        <v>119.73596709233449</v>
      </c>
      <c r="N141" s="8">
        <v>121.29382584756301</v>
      </c>
      <c r="O141" s="8">
        <v>119.62579338764678</v>
      </c>
      <c r="P141" s="8">
        <v>120.34757793599469</v>
      </c>
      <c r="Q141" s="8">
        <v>125.74121507915554</v>
      </c>
      <c r="R141" s="8">
        <v>128.00640146967996</v>
      </c>
      <c r="S141" s="8">
        <v>129.42816541160701</v>
      </c>
      <c r="T141" s="8">
        <v>129.70004336720879</v>
      </c>
      <c r="U141" s="8">
        <v>128.4066230800714</v>
      </c>
      <c r="V141" s="8">
        <v>127.99579194562227</v>
      </c>
      <c r="W141" s="8">
        <v>128.19298532970055</v>
      </c>
      <c r="X141" s="8">
        <v>126.68957891910581</v>
      </c>
      <c r="Y141" s="8">
        <v>128.76812481137944</v>
      </c>
      <c r="Z141" s="8">
        <v>130.10778292577632</v>
      </c>
      <c r="AA141" s="8">
        <v>129.74273930559005</v>
      </c>
      <c r="AB141" s="8">
        <v>132.14720229995515</v>
      </c>
      <c r="AN141" s="8"/>
      <c r="AQ141" s="8"/>
    </row>
    <row r="142" spans="1:98" x14ac:dyDescent="0.2">
      <c r="A142" s="7" t="str">
        <f t="shared" si="2"/>
        <v>mwg_nemiet_Ja_8</v>
      </c>
      <c r="B142" s="5" t="s">
        <v>3823</v>
      </c>
      <c r="C142" s="5" t="s">
        <v>188</v>
      </c>
      <c r="D142" s="5">
        <v>8</v>
      </c>
      <c r="E142" s="8">
        <v>100</v>
      </c>
      <c r="F142" s="8">
        <v>102.27282354142062</v>
      </c>
      <c r="G142" s="8">
        <v>108.29852983371688</v>
      </c>
      <c r="H142" s="8">
        <v>111.40362576544037</v>
      </c>
      <c r="I142" s="8">
        <v>114.31777931762876</v>
      </c>
      <c r="J142" s="8">
        <v>117.2391871452291</v>
      </c>
      <c r="K142" s="8">
        <v>119.58385348077958</v>
      </c>
      <c r="L142" s="8">
        <v>121.66403342628811</v>
      </c>
      <c r="M142" s="8">
        <v>124.14017840588669</v>
      </c>
      <c r="N142" s="8">
        <v>132.44791309279429</v>
      </c>
      <c r="O142" s="8">
        <v>134.03252355088253</v>
      </c>
      <c r="P142" s="8">
        <v>134.70358004813949</v>
      </c>
      <c r="Q142" s="8">
        <v>138.40109833909645</v>
      </c>
      <c r="R142" s="8">
        <v>141.28077841831413</v>
      </c>
      <c r="S142" s="8">
        <v>143.998268161721</v>
      </c>
      <c r="T142" s="8">
        <v>145.55836774482373</v>
      </c>
      <c r="U142" s="8">
        <v>144.77775129642717</v>
      </c>
      <c r="V142" s="8">
        <v>143.62754466258568</v>
      </c>
      <c r="W142" s="8">
        <v>144.42809495294154</v>
      </c>
      <c r="X142" s="8">
        <v>143.45782439141874</v>
      </c>
      <c r="Y142" s="8">
        <v>144.78661584335265</v>
      </c>
      <c r="Z142" s="8">
        <v>145.41604965407419</v>
      </c>
      <c r="AA142" s="8">
        <v>144.98470362534354</v>
      </c>
      <c r="AB142" s="8">
        <v>145.1434503351353</v>
      </c>
      <c r="AN142" s="8"/>
      <c r="AQ142" s="8"/>
    </row>
    <row r="143" spans="1:98" x14ac:dyDescent="0.2">
      <c r="A143" s="7" t="str">
        <f t="shared" si="2"/>
        <v>mwg_nemiet_Ja_9</v>
      </c>
      <c r="B143" s="5" t="s">
        <v>3823</v>
      </c>
      <c r="C143" s="5" t="s">
        <v>188</v>
      </c>
      <c r="D143" s="5">
        <v>9</v>
      </c>
      <c r="E143" s="8">
        <v>100</v>
      </c>
      <c r="F143" s="8">
        <v>101.20478080198698</v>
      </c>
      <c r="G143" s="8">
        <v>104.50956157608584</v>
      </c>
      <c r="H143" s="8">
        <v>105.85192251714474</v>
      </c>
      <c r="I143" s="8">
        <v>106.76702851811804</v>
      </c>
      <c r="J143" s="8">
        <v>108.79155099442823</v>
      </c>
      <c r="K143" s="8">
        <v>110.18413276355984</v>
      </c>
      <c r="L143" s="8">
        <v>111.3073886578281</v>
      </c>
      <c r="M143" s="8">
        <v>112.29313600425996</v>
      </c>
      <c r="N143" s="8">
        <v>115.15038450335837</v>
      </c>
      <c r="O143" s="8">
        <v>116.56936748215026</v>
      </c>
      <c r="P143" s="8">
        <v>116.93492829458705</v>
      </c>
      <c r="Q143" s="8">
        <v>119.72699412870807</v>
      </c>
      <c r="R143" s="8">
        <v>123.29927939037513</v>
      </c>
      <c r="S143" s="8">
        <v>125.36636705894728</v>
      </c>
      <c r="T143" s="8">
        <v>126.29241428799484</v>
      </c>
      <c r="U143" s="8">
        <v>124.37930304556133</v>
      </c>
      <c r="V143" s="8">
        <v>123.59646428378484</v>
      </c>
      <c r="W143" s="8">
        <v>124.5370280891163</v>
      </c>
      <c r="X143" s="8">
        <v>123.52676026534533</v>
      </c>
      <c r="Y143" s="8">
        <v>125.76693832257347</v>
      </c>
      <c r="Z143" s="8">
        <v>126.19573410142075</v>
      </c>
      <c r="AA143" s="8">
        <v>125.73274980084337</v>
      </c>
      <c r="AB143" s="8">
        <v>125.55117645905484</v>
      </c>
      <c r="AN143" s="8"/>
      <c r="AQ143" s="8"/>
    </row>
    <row r="144" spans="1:98" x14ac:dyDescent="0.2">
      <c r="A144" s="7" t="str">
        <f t="shared" si="2"/>
        <v>mwg_nemiet_Ja_10</v>
      </c>
      <c r="B144" s="5" t="s">
        <v>3823</v>
      </c>
      <c r="C144" s="5" t="s">
        <v>188</v>
      </c>
      <c r="D144" s="5">
        <v>10</v>
      </c>
      <c r="E144" s="8">
        <v>100</v>
      </c>
      <c r="F144" s="8">
        <v>102.85907042354867</v>
      </c>
      <c r="G144" s="8">
        <v>105.33257371089624</v>
      </c>
      <c r="H144" s="8">
        <v>107.46904139434095</v>
      </c>
      <c r="I144" s="8">
        <v>108.67444354044642</v>
      </c>
      <c r="J144" s="8">
        <v>110.85334778441245</v>
      </c>
      <c r="K144" s="8">
        <v>113.46267784036033</v>
      </c>
      <c r="L144" s="8">
        <v>115.58171613938055</v>
      </c>
      <c r="M144" s="8">
        <v>117.92240013694601</v>
      </c>
      <c r="N144" s="8">
        <v>121.42324707428224</v>
      </c>
      <c r="O144" s="8">
        <v>122.99436040433507</v>
      </c>
      <c r="P144" s="8">
        <v>124.75083300430028</v>
      </c>
      <c r="Q144" s="8">
        <v>127.87083462123272</v>
      </c>
      <c r="R144" s="8">
        <v>129.53587753313053</v>
      </c>
      <c r="S144" s="8">
        <v>130.72229204706224</v>
      </c>
      <c r="T144" s="8">
        <v>131.29055260396694</v>
      </c>
      <c r="U144" s="8">
        <v>130.29930946402263</v>
      </c>
      <c r="V144" s="8">
        <v>129.37155995883981</v>
      </c>
      <c r="W144" s="8">
        <v>129.84682411172471</v>
      </c>
      <c r="X144" s="8">
        <v>128.18120423219045</v>
      </c>
      <c r="Y144" s="8">
        <v>128.58054275658557</v>
      </c>
      <c r="Z144" s="8">
        <v>129.71333981034832</v>
      </c>
      <c r="AA144" s="8">
        <v>129.24666985736573</v>
      </c>
      <c r="AB144" s="8">
        <v>128.9435649696035</v>
      </c>
      <c r="AN144" s="8"/>
      <c r="AQ144" s="8"/>
    </row>
    <row r="145" spans="1:43" x14ac:dyDescent="0.2">
      <c r="A145" s="7" t="str">
        <f t="shared" si="2"/>
        <v>mwg_nemiet_Ja_11</v>
      </c>
      <c r="B145" s="5" t="s">
        <v>3823</v>
      </c>
      <c r="C145" s="5" t="s">
        <v>188</v>
      </c>
      <c r="D145" s="5">
        <v>11</v>
      </c>
      <c r="E145" s="8">
        <v>100</v>
      </c>
      <c r="F145" s="8">
        <v>102.31246838016897</v>
      </c>
      <c r="G145" s="8">
        <v>105.37471599059694</v>
      </c>
      <c r="H145" s="8">
        <v>107.91355959799974</v>
      </c>
      <c r="I145" s="8">
        <v>109.49791040712367</v>
      </c>
      <c r="J145" s="8">
        <v>111.45331240679664</v>
      </c>
      <c r="K145" s="8">
        <v>111.74412351365966</v>
      </c>
      <c r="L145" s="8">
        <v>113.39475221092816</v>
      </c>
      <c r="M145" s="8">
        <v>114.65055574788106</v>
      </c>
      <c r="N145" s="8">
        <v>119.03467266763137</v>
      </c>
      <c r="O145" s="8">
        <v>122.3128304826762</v>
      </c>
      <c r="P145" s="8">
        <v>123.87092556680655</v>
      </c>
      <c r="Q145" s="8">
        <v>128.05697637665264</v>
      </c>
      <c r="R145" s="8">
        <v>132.08643631711604</v>
      </c>
      <c r="S145" s="8">
        <v>133.36585984821568</v>
      </c>
      <c r="T145" s="8">
        <v>132.99253013931548</v>
      </c>
      <c r="U145" s="8">
        <v>131.45794395828509</v>
      </c>
      <c r="V145" s="8">
        <v>130.0107324670669</v>
      </c>
      <c r="W145" s="8">
        <v>129.99865999264475</v>
      </c>
      <c r="X145" s="8">
        <v>128.61919456519118</v>
      </c>
      <c r="Y145" s="8">
        <v>128.78881891572692</v>
      </c>
      <c r="Z145" s="8">
        <v>129.81133338082043</v>
      </c>
      <c r="AA145" s="8">
        <v>129.94640656379326</v>
      </c>
      <c r="AB145" s="8">
        <v>129.56978098046207</v>
      </c>
      <c r="AN145" s="8"/>
      <c r="AQ145" s="8"/>
    </row>
    <row r="146" spans="1:43" x14ac:dyDescent="0.2">
      <c r="A146" s="7" t="str">
        <f t="shared" si="2"/>
        <v>mwg_nemiet_Ja_12</v>
      </c>
      <c r="B146" s="5" t="s">
        <v>3823</v>
      </c>
      <c r="C146" s="5" t="s">
        <v>188</v>
      </c>
      <c r="D146" s="5">
        <v>12</v>
      </c>
      <c r="E146" s="8">
        <v>100</v>
      </c>
      <c r="F146" s="8">
        <v>104.61643793030453</v>
      </c>
      <c r="G146" s="8">
        <v>107.76438063620601</v>
      </c>
      <c r="H146" s="8">
        <v>109.17377727911821</v>
      </c>
      <c r="I146" s="8">
        <v>109.98843969638557</v>
      </c>
      <c r="J146" s="8">
        <v>111.60922534997741</v>
      </c>
      <c r="K146" s="8">
        <v>113.46995444672991</v>
      </c>
      <c r="L146" s="8">
        <v>115.33620150058948</v>
      </c>
      <c r="M146" s="8">
        <v>117.81032796856677</v>
      </c>
      <c r="N146" s="8">
        <v>122.13231516695224</v>
      </c>
      <c r="O146" s="8">
        <v>123.84200256902153</v>
      </c>
      <c r="P146" s="8">
        <v>125.16640458536861</v>
      </c>
      <c r="Q146" s="8">
        <v>127.36361122730632</v>
      </c>
      <c r="R146" s="8">
        <v>129.25784186199431</v>
      </c>
      <c r="S146" s="8">
        <v>131.41668590526564</v>
      </c>
      <c r="T146" s="8">
        <v>134.74902613825037</v>
      </c>
      <c r="U146" s="8">
        <v>133.96980644982511</v>
      </c>
      <c r="V146" s="8">
        <v>132.44678789015359</v>
      </c>
      <c r="W146" s="8">
        <v>133.94716785301196</v>
      </c>
      <c r="X146" s="8">
        <v>133.09125551783305</v>
      </c>
      <c r="Y146" s="8">
        <v>134.29736960255727</v>
      </c>
      <c r="Z146" s="8">
        <v>134.61254084167618</v>
      </c>
      <c r="AA146" s="8">
        <v>132.81445800592007</v>
      </c>
      <c r="AB146" s="8">
        <v>133.10701742133975</v>
      </c>
      <c r="AN146" s="8"/>
      <c r="AQ146" s="8"/>
    </row>
    <row r="147" spans="1:43" x14ac:dyDescent="0.2">
      <c r="A147" s="7" t="str">
        <f t="shared" si="2"/>
        <v>mwg_nemiet_Ja_13</v>
      </c>
      <c r="B147" s="5" t="s">
        <v>3823</v>
      </c>
      <c r="C147" s="5" t="s">
        <v>188</v>
      </c>
      <c r="D147" s="5">
        <v>13</v>
      </c>
      <c r="E147" s="8">
        <v>100</v>
      </c>
      <c r="F147" s="8">
        <v>102.3144024945686</v>
      </c>
      <c r="G147" s="8">
        <v>103.75438511174815</v>
      </c>
      <c r="H147" s="8">
        <v>105.71941025021965</v>
      </c>
      <c r="I147" s="8">
        <v>107.10554304562369</v>
      </c>
      <c r="J147" s="8">
        <v>109.07823638146748</v>
      </c>
      <c r="K147" s="8">
        <v>110.20961967400878</v>
      </c>
      <c r="L147" s="8">
        <v>111.88803201898577</v>
      </c>
      <c r="M147" s="8">
        <v>114.17594628716736</v>
      </c>
      <c r="N147" s="8">
        <v>118.03440071515374</v>
      </c>
      <c r="O147" s="8">
        <v>119.94897672550118</v>
      </c>
      <c r="P147" s="8">
        <v>121.28582531917679</v>
      </c>
      <c r="Q147" s="8">
        <v>123.29433878874907</v>
      </c>
      <c r="R147" s="8">
        <v>126.10445291015373</v>
      </c>
      <c r="S147" s="8">
        <v>127.7130996438982</v>
      </c>
      <c r="T147" s="8">
        <v>129.44758393170102</v>
      </c>
      <c r="U147" s="8">
        <v>128.55649991615351</v>
      </c>
      <c r="V147" s="8">
        <v>127.63840889493818</v>
      </c>
      <c r="W147" s="8">
        <v>127.8772205709934</v>
      </c>
      <c r="X147" s="8">
        <v>126.91846399120628</v>
      </c>
      <c r="Y147" s="8">
        <v>127.34424473964725</v>
      </c>
      <c r="Z147" s="8">
        <v>128.0765113737082</v>
      </c>
      <c r="AA147" s="8">
        <v>126.49362126077858</v>
      </c>
      <c r="AB147" s="8">
        <v>126.13136089054662</v>
      </c>
      <c r="AN147" s="8"/>
      <c r="AQ147" s="8"/>
    </row>
    <row r="148" spans="1:43" x14ac:dyDescent="0.2">
      <c r="A148" s="7" t="str">
        <f t="shared" si="2"/>
        <v>mwg_nemiet_Ja_14</v>
      </c>
      <c r="B148" s="5" t="s">
        <v>3823</v>
      </c>
      <c r="C148" s="5" t="s">
        <v>188</v>
      </c>
      <c r="D148" s="5">
        <v>14</v>
      </c>
      <c r="E148" s="8">
        <v>100</v>
      </c>
      <c r="F148" s="8">
        <v>104.02031281731531</v>
      </c>
      <c r="G148" s="8">
        <v>108.8349309937494</v>
      </c>
      <c r="H148" s="8">
        <v>112.52621033510482</v>
      </c>
      <c r="I148" s="8">
        <v>113.3637455941432</v>
      </c>
      <c r="J148" s="8">
        <v>118.53913507772376</v>
      </c>
      <c r="K148" s="8">
        <v>120.02081915209304</v>
      </c>
      <c r="L148" s="8">
        <v>123.41435091019497</v>
      </c>
      <c r="M148" s="8">
        <v>124.84570036881505</v>
      </c>
      <c r="N148" s="8">
        <v>131.09836473772432</v>
      </c>
      <c r="O148" s="8">
        <v>135.80399598161674</v>
      </c>
      <c r="P148" s="8">
        <v>137.59245882351797</v>
      </c>
      <c r="Q148" s="8">
        <v>140.54876969306272</v>
      </c>
      <c r="R148" s="8">
        <v>142.28893716616415</v>
      </c>
      <c r="S148" s="8">
        <v>143.88276347200321</v>
      </c>
      <c r="T148" s="8">
        <v>146.39222411909105</v>
      </c>
      <c r="U148" s="8">
        <v>143.56524291090375</v>
      </c>
      <c r="V148" s="8">
        <v>142.28649120243065</v>
      </c>
      <c r="W148" s="8">
        <v>144.38852007611632</v>
      </c>
      <c r="X148" s="8">
        <v>143.38151938401259</v>
      </c>
      <c r="Y148" s="8">
        <v>144.40641218670243</v>
      </c>
      <c r="Z148" s="8">
        <v>144.20094858877695</v>
      </c>
      <c r="AA148" s="8">
        <v>144.03338798515591</v>
      </c>
      <c r="AB148" s="8">
        <v>144.90451923672879</v>
      </c>
      <c r="AN148" s="8"/>
      <c r="AQ148" s="8"/>
    </row>
    <row r="149" spans="1:43" x14ac:dyDescent="0.2">
      <c r="A149" s="7" t="str">
        <f t="shared" si="2"/>
        <v>mwg_nemiet_Ja_15</v>
      </c>
      <c r="B149" s="5" t="s">
        <v>3823</v>
      </c>
      <c r="C149" s="5" t="s">
        <v>188</v>
      </c>
      <c r="D149" s="5">
        <v>15</v>
      </c>
      <c r="E149" s="8">
        <v>100</v>
      </c>
      <c r="F149" s="8">
        <v>102.38736307342968</v>
      </c>
      <c r="G149" s="8">
        <v>103.66325140497517</v>
      </c>
      <c r="H149" s="8">
        <v>104.1874549729495</v>
      </c>
      <c r="I149" s="8">
        <v>106.04828838261579</v>
      </c>
      <c r="J149" s="8">
        <v>107.67563595698222</v>
      </c>
      <c r="K149" s="8">
        <v>109.76681817143795</v>
      </c>
      <c r="L149" s="8">
        <v>112.47026812921285</v>
      </c>
      <c r="M149" s="8">
        <v>116.0274395233056</v>
      </c>
      <c r="N149" s="8">
        <v>120.64136308050333</v>
      </c>
      <c r="O149" s="8">
        <v>123.86437782967461</v>
      </c>
      <c r="P149" s="8">
        <v>122.97944276202037</v>
      </c>
      <c r="Q149" s="8">
        <v>126.5029704935836</v>
      </c>
      <c r="R149" s="8">
        <v>130.06124454351453</v>
      </c>
      <c r="S149" s="8">
        <v>131.24833018734492</v>
      </c>
      <c r="T149" s="8">
        <v>132.10656462116711</v>
      </c>
      <c r="U149" s="8">
        <v>131.52009629543448</v>
      </c>
      <c r="V149" s="8">
        <v>128.88521129445567</v>
      </c>
      <c r="W149" s="8">
        <v>129.72851974894874</v>
      </c>
      <c r="X149" s="8">
        <v>130.16687238367408</v>
      </c>
      <c r="Y149" s="8">
        <v>131.16769509092271</v>
      </c>
      <c r="Z149" s="8">
        <v>130.9278797777263</v>
      </c>
      <c r="AA149" s="8">
        <v>129.49836391327486</v>
      </c>
      <c r="AB149" s="8">
        <v>129.80641081483145</v>
      </c>
      <c r="AN149" s="8"/>
      <c r="AQ149" s="8"/>
    </row>
    <row r="150" spans="1:43" x14ac:dyDescent="0.2">
      <c r="A150" s="7" t="str">
        <f t="shared" si="2"/>
        <v>mwg_nemiet_Ja_16</v>
      </c>
      <c r="B150" s="5" t="s">
        <v>3823</v>
      </c>
      <c r="C150" s="5" t="s">
        <v>188</v>
      </c>
      <c r="D150" s="5">
        <v>16</v>
      </c>
      <c r="E150" s="8">
        <v>100</v>
      </c>
      <c r="F150" s="8">
        <v>102.38736307342968</v>
      </c>
      <c r="G150" s="8">
        <v>103.66325140497517</v>
      </c>
      <c r="H150" s="8">
        <v>104.1874549729495</v>
      </c>
      <c r="I150" s="8">
        <v>106.04828838261579</v>
      </c>
      <c r="J150" s="8">
        <v>107.67563595698222</v>
      </c>
      <c r="K150" s="8">
        <v>109.76681817143795</v>
      </c>
      <c r="L150" s="8">
        <v>112.47026812921285</v>
      </c>
      <c r="M150" s="8">
        <v>116.0274395233056</v>
      </c>
      <c r="N150" s="8">
        <v>120.64136308050333</v>
      </c>
      <c r="O150" s="8">
        <v>123.86437782967461</v>
      </c>
      <c r="P150" s="8">
        <v>122.97944276202037</v>
      </c>
      <c r="Q150" s="8">
        <v>126.5029704935836</v>
      </c>
      <c r="R150" s="8">
        <v>130.06124454351453</v>
      </c>
      <c r="S150" s="8">
        <v>131.24833018734466</v>
      </c>
      <c r="T150" s="8">
        <v>132.10656462116711</v>
      </c>
      <c r="U150" s="8">
        <v>131.52009629543448</v>
      </c>
      <c r="V150" s="8">
        <v>128.88521129445567</v>
      </c>
      <c r="W150" s="8">
        <v>129.72851974894874</v>
      </c>
      <c r="X150" s="8">
        <v>130.16687238367408</v>
      </c>
      <c r="Y150" s="8">
        <v>131.16769509092271</v>
      </c>
      <c r="Z150" s="8">
        <v>130.9278797777263</v>
      </c>
      <c r="AA150" s="8">
        <v>129.49836391327486</v>
      </c>
      <c r="AB150" s="8">
        <v>129.80641081483145</v>
      </c>
      <c r="AN150" s="8"/>
      <c r="AQ150" s="8"/>
    </row>
    <row r="151" spans="1:43" x14ac:dyDescent="0.2">
      <c r="A151" s="7" t="str">
        <f t="shared" si="2"/>
        <v>mwg_nemiet_Ja_17</v>
      </c>
      <c r="B151" s="5" t="s">
        <v>3823</v>
      </c>
      <c r="C151" s="5" t="s">
        <v>188</v>
      </c>
      <c r="D151" s="5">
        <v>17</v>
      </c>
      <c r="E151" s="8">
        <v>100</v>
      </c>
      <c r="F151" s="8">
        <v>102.76588234392605</v>
      </c>
      <c r="G151" s="8">
        <v>105.49235819650946</v>
      </c>
      <c r="H151" s="8">
        <v>106.96518484121009</v>
      </c>
      <c r="I151" s="8">
        <v>108.36549973047016</v>
      </c>
      <c r="J151" s="8">
        <v>110.33507727292842</v>
      </c>
      <c r="K151" s="8">
        <v>111.58257437064955</v>
      </c>
      <c r="L151" s="8">
        <v>114.04596675127678</v>
      </c>
      <c r="M151" s="8">
        <v>115.75150968313916</v>
      </c>
      <c r="N151" s="8">
        <v>120.10013797328804</v>
      </c>
      <c r="O151" s="8">
        <v>121.52771002654768</v>
      </c>
      <c r="P151" s="8">
        <v>122.47968454586749</v>
      </c>
      <c r="Q151" s="8">
        <v>125.64959098458101</v>
      </c>
      <c r="R151" s="8">
        <v>127.85378249806287</v>
      </c>
      <c r="S151" s="8">
        <v>129.53649647278198</v>
      </c>
      <c r="T151" s="8">
        <v>130.69003141299791</v>
      </c>
      <c r="U151" s="8">
        <v>128.980106774327</v>
      </c>
      <c r="V151" s="8">
        <v>127.70295387807238</v>
      </c>
      <c r="W151" s="8">
        <v>128.11112595090987</v>
      </c>
      <c r="X151" s="8">
        <v>127.25454382946056</v>
      </c>
      <c r="Y151" s="8">
        <v>128.12550586292701</v>
      </c>
      <c r="Z151" s="8">
        <v>128.90376638275021</v>
      </c>
      <c r="AA151" s="8">
        <v>129.48727850270865</v>
      </c>
      <c r="AB151" s="8">
        <v>129.95195390898658</v>
      </c>
      <c r="AN151" s="8"/>
      <c r="AQ151" s="8"/>
    </row>
    <row r="152" spans="1:43" x14ac:dyDescent="0.2">
      <c r="A152" s="7" t="str">
        <f t="shared" si="2"/>
        <v>mwg_nemiet_Ja_18</v>
      </c>
      <c r="B152" s="5" t="s">
        <v>3823</v>
      </c>
      <c r="C152" s="5" t="s">
        <v>188</v>
      </c>
      <c r="D152" s="5">
        <v>18</v>
      </c>
      <c r="E152" s="8">
        <v>100</v>
      </c>
      <c r="F152" s="8">
        <v>103.11317886645008</v>
      </c>
      <c r="G152" s="8">
        <v>105.12504763191643</v>
      </c>
      <c r="H152" s="8">
        <v>105.31147853259965</v>
      </c>
      <c r="I152" s="8">
        <v>106.04438446430886</v>
      </c>
      <c r="J152" s="8">
        <v>109.10437329882872</v>
      </c>
      <c r="K152" s="8">
        <v>111.6551203201068</v>
      </c>
      <c r="L152" s="8">
        <v>112.94814211780853</v>
      </c>
      <c r="M152" s="8">
        <v>115.93734979749814</v>
      </c>
      <c r="N152" s="8">
        <v>121.42564021223872</v>
      </c>
      <c r="O152" s="8">
        <v>124.647855468359</v>
      </c>
      <c r="P152" s="8">
        <v>126.83748872835989</v>
      </c>
      <c r="Q152" s="8">
        <v>129.4651640910451</v>
      </c>
      <c r="R152" s="8">
        <v>132.91647885042354</v>
      </c>
      <c r="S152" s="8">
        <v>134.39672965336297</v>
      </c>
      <c r="T152" s="8">
        <v>132.06097021690979</v>
      </c>
      <c r="U152" s="8">
        <v>128.98038488561357</v>
      </c>
      <c r="V152" s="8">
        <v>127.07779383866426</v>
      </c>
      <c r="W152" s="8">
        <v>127.94567212745153</v>
      </c>
      <c r="X152" s="8">
        <v>127.50568792894124</v>
      </c>
      <c r="Y152" s="8">
        <v>127.85034053673978</v>
      </c>
      <c r="Z152" s="8">
        <v>129.31165095064731</v>
      </c>
      <c r="AA152" s="8">
        <v>131.16509197584463</v>
      </c>
      <c r="AB152" s="8">
        <v>131.68983187478213</v>
      </c>
      <c r="AN152" s="8"/>
      <c r="AQ152" s="8"/>
    </row>
    <row r="153" spans="1:43" x14ac:dyDescent="0.2">
      <c r="A153" s="7" t="str">
        <f t="shared" si="2"/>
        <v>mwg_nemiet_Ja_19</v>
      </c>
      <c r="B153" s="5" t="s">
        <v>3823</v>
      </c>
      <c r="C153" s="5" t="s">
        <v>188</v>
      </c>
      <c r="D153" s="5">
        <v>19</v>
      </c>
      <c r="E153" s="8">
        <v>100</v>
      </c>
      <c r="F153" s="8">
        <v>103.03049627125118</v>
      </c>
      <c r="G153" s="8">
        <v>106.01273032834683</v>
      </c>
      <c r="H153" s="8">
        <v>107.41335547484883</v>
      </c>
      <c r="I153" s="8">
        <v>108.61535498223189</v>
      </c>
      <c r="J153" s="8">
        <v>109.63075117709474</v>
      </c>
      <c r="K153" s="8">
        <v>111.13834959816047</v>
      </c>
      <c r="L153" s="8">
        <v>113.56709917576933</v>
      </c>
      <c r="M153" s="8">
        <v>115.63767764873103</v>
      </c>
      <c r="N153" s="8">
        <v>119.19873121120554</v>
      </c>
      <c r="O153" s="8">
        <v>119.92924897105104</v>
      </c>
      <c r="P153" s="8">
        <v>121.4102818453788</v>
      </c>
      <c r="Q153" s="8">
        <v>124.48034688257059</v>
      </c>
      <c r="R153" s="8">
        <v>127.31687431483161</v>
      </c>
      <c r="S153" s="8">
        <v>128.43729947752794</v>
      </c>
      <c r="T153" s="8">
        <v>129.25824543828145</v>
      </c>
      <c r="U153" s="8">
        <v>127.0574578222438</v>
      </c>
      <c r="V153" s="8">
        <v>125.57149305871395</v>
      </c>
      <c r="W153" s="8">
        <v>125.76305192294232</v>
      </c>
      <c r="X153" s="8">
        <v>124.77571434566622</v>
      </c>
      <c r="Y153" s="8">
        <v>125.52231409626613</v>
      </c>
      <c r="Z153" s="8">
        <v>126.72619468928659</v>
      </c>
      <c r="AA153" s="8">
        <v>127.4886340101062</v>
      </c>
      <c r="AB153" s="8">
        <v>127.87131180518455</v>
      </c>
      <c r="AN153" s="8"/>
      <c r="AQ153" s="8"/>
    </row>
    <row r="154" spans="1:43" x14ac:dyDescent="0.2">
      <c r="A154" s="7" t="str">
        <f t="shared" si="2"/>
        <v>mwg_nemiet_Ja_20</v>
      </c>
      <c r="B154" s="5" t="s">
        <v>3823</v>
      </c>
      <c r="C154" s="5" t="s">
        <v>188</v>
      </c>
      <c r="D154" s="5">
        <v>20</v>
      </c>
      <c r="E154" s="8">
        <v>100</v>
      </c>
      <c r="F154" s="8">
        <v>103.42124683333418</v>
      </c>
      <c r="G154" s="8">
        <v>104.95252782488926</v>
      </c>
      <c r="H154" s="8">
        <v>106.32997773292723</v>
      </c>
      <c r="I154" s="8">
        <v>107.66948609353291</v>
      </c>
      <c r="J154" s="8">
        <v>110.26721132055526</v>
      </c>
      <c r="K154" s="8">
        <v>112.36833998541482</v>
      </c>
      <c r="L154" s="8">
        <v>114.08705248716925</v>
      </c>
      <c r="M154" s="8">
        <v>116.54965144638925</v>
      </c>
      <c r="N154" s="8">
        <v>120.43576346219025</v>
      </c>
      <c r="O154" s="8">
        <v>122.01927574860207</v>
      </c>
      <c r="P154" s="8">
        <v>122.41058580889732</v>
      </c>
      <c r="Q154" s="8">
        <v>125.57787593824146</v>
      </c>
      <c r="R154" s="8">
        <v>128.30221519122901</v>
      </c>
      <c r="S154" s="8">
        <v>130.26336134147718</v>
      </c>
      <c r="T154" s="8">
        <v>132.2387494102714</v>
      </c>
      <c r="U154" s="8">
        <v>130.38084778811313</v>
      </c>
      <c r="V154" s="8">
        <v>129.24399529140794</v>
      </c>
      <c r="W154" s="8">
        <v>129.38464216295415</v>
      </c>
      <c r="X154" s="8">
        <v>127.43545571055104</v>
      </c>
      <c r="Y154" s="8">
        <v>128.13564274652245</v>
      </c>
      <c r="Z154" s="8">
        <v>129.78656885788379</v>
      </c>
      <c r="AA154" s="8">
        <v>130.61435449432025</v>
      </c>
      <c r="AB154" s="8">
        <v>131.19172090251035</v>
      </c>
      <c r="AN154" s="8"/>
      <c r="AQ154" s="8"/>
    </row>
    <row r="155" spans="1:43" x14ac:dyDescent="0.2">
      <c r="A155" s="7" t="str">
        <f t="shared" si="2"/>
        <v>mwg_nemiet_Ja_21</v>
      </c>
      <c r="B155" s="5" t="s">
        <v>3823</v>
      </c>
      <c r="C155" s="5" t="s">
        <v>188</v>
      </c>
      <c r="D155" s="5">
        <v>21</v>
      </c>
      <c r="E155" s="8">
        <v>100</v>
      </c>
      <c r="F155" s="8">
        <v>101.52589563076234</v>
      </c>
      <c r="G155" s="8">
        <v>104.3138497581229</v>
      </c>
      <c r="H155" s="8">
        <v>107.80797117352236</v>
      </c>
      <c r="I155" s="8">
        <v>110.11828397087548</v>
      </c>
      <c r="J155" s="8">
        <v>111.94125967115323</v>
      </c>
      <c r="K155" s="8">
        <v>113.71192412476422</v>
      </c>
      <c r="L155" s="8">
        <v>115.99028363396104</v>
      </c>
      <c r="M155" s="8">
        <v>117.39097106953828</v>
      </c>
      <c r="N155" s="8">
        <v>120.30579360716021</v>
      </c>
      <c r="O155" s="8">
        <v>120.58499274250514</v>
      </c>
      <c r="P155" s="8">
        <v>120.66360027272776</v>
      </c>
      <c r="Q155" s="8">
        <v>122.69991489474496</v>
      </c>
      <c r="R155" s="8">
        <v>126.54778636874775</v>
      </c>
      <c r="S155" s="8">
        <v>131.85080156465781</v>
      </c>
      <c r="T155" s="8">
        <v>132.39017787025037</v>
      </c>
      <c r="U155" s="8">
        <v>126.08082184579355</v>
      </c>
      <c r="V155" s="8">
        <v>125.1688374793989</v>
      </c>
      <c r="W155" s="8">
        <v>124.03783460909845</v>
      </c>
      <c r="X155" s="8">
        <v>119.82399614928593</v>
      </c>
      <c r="Y155" s="8">
        <v>119.06706047566718</v>
      </c>
      <c r="Z155" s="8">
        <v>119.07247838580757</v>
      </c>
      <c r="AA155" s="8">
        <v>118.50259523261842</v>
      </c>
      <c r="AB155" s="8">
        <v>118.53586847683164</v>
      </c>
      <c r="AN155" s="8"/>
      <c r="AQ155" s="8"/>
    </row>
    <row r="156" spans="1:43" x14ac:dyDescent="0.2">
      <c r="A156" s="7" t="str">
        <f t="shared" si="2"/>
        <v>mwg_nemiet_Ja_22</v>
      </c>
      <c r="B156" s="5" t="s">
        <v>3823</v>
      </c>
      <c r="C156" s="5" t="s">
        <v>188</v>
      </c>
      <c r="D156" s="5">
        <v>22</v>
      </c>
      <c r="E156" s="8">
        <v>100</v>
      </c>
      <c r="F156" s="8">
        <v>102.50625220424749</v>
      </c>
      <c r="G156" s="8">
        <v>104.66095017487052</v>
      </c>
      <c r="H156" s="8">
        <v>106.4307033603453</v>
      </c>
      <c r="I156" s="8">
        <v>109.10486752046096</v>
      </c>
      <c r="J156" s="8">
        <v>111.93923526957117</v>
      </c>
      <c r="K156" s="8">
        <v>114.16219881012195</v>
      </c>
      <c r="L156" s="8">
        <v>116.34712928645901</v>
      </c>
      <c r="M156" s="8">
        <v>118.62526622266252</v>
      </c>
      <c r="N156" s="8">
        <v>123.67044241915745</v>
      </c>
      <c r="O156" s="8">
        <v>126.23256130477387</v>
      </c>
      <c r="P156" s="8">
        <v>126.47133994501263</v>
      </c>
      <c r="Q156" s="8">
        <v>129.26875626568767</v>
      </c>
      <c r="R156" s="8">
        <v>130.77695039228595</v>
      </c>
      <c r="S156" s="8">
        <v>133.26078244055122</v>
      </c>
      <c r="T156" s="8">
        <v>136.13220471280002</v>
      </c>
      <c r="U156" s="8">
        <v>135.77146334184346</v>
      </c>
      <c r="V156" s="8">
        <v>134.35151528993617</v>
      </c>
      <c r="W156" s="8">
        <v>134.98846465852998</v>
      </c>
      <c r="X156" s="8">
        <v>134.68991980388483</v>
      </c>
      <c r="Y156" s="8">
        <v>135.31186102065095</v>
      </c>
      <c r="Z156" s="8">
        <v>135.82796185540013</v>
      </c>
      <c r="AA156" s="8">
        <v>136.66093571358979</v>
      </c>
      <c r="AB156" s="8">
        <v>136.28614118591508</v>
      </c>
      <c r="AN156" s="8"/>
      <c r="AQ156" s="8"/>
    </row>
    <row r="157" spans="1:43" x14ac:dyDescent="0.2">
      <c r="A157" s="7" t="str">
        <f t="shared" si="2"/>
        <v>mwg_nemiet_Ja_23</v>
      </c>
      <c r="B157" s="5" t="s">
        <v>3823</v>
      </c>
      <c r="C157" s="5" t="s">
        <v>188</v>
      </c>
      <c r="D157" s="5">
        <v>23</v>
      </c>
      <c r="E157" s="8">
        <v>100</v>
      </c>
      <c r="F157" s="8">
        <v>104.46162733502848</v>
      </c>
      <c r="G157" s="8">
        <v>109.38499916099327</v>
      </c>
      <c r="H157" s="8">
        <v>112.34938024575423</v>
      </c>
      <c r="I157" s="8">
        <v>115.51851104413475</v>
      </c>
      <c r="J157" s="8">
        <v>117.50061980631014</v>
      </c>
      <c r="K157" s="8">
        <v>119.32633316959782</v>
      </c>
      <c r="L157" s="8">
        <v>122.37881360092851</v>
      </c>
      <c r="M157" s="8">
        <v>125.84446597871943</v>
      </c>
      <c r="N157" s="8">
        <v>132.34021186543794</v>
      </c>
      <c r="O157" s="8">
        <v>135.46780572681064</v>
      </c>
      <c r="P157" s="8">
        <v>137.4268903593892</v>
      </c>
      <c r="Q157" s="8">
        <v>139.07489149481452</v>
      </c>
      <c r="R157" s="8">
        <v>139.6977167915484</v>
      </c>
      <c r="S157" s="8">
        <v>141.98682586503165</v>
      </c>
      <c r="T157" s="8">
        <v>144.82869054261269</v>
      </c>
      <c r="U157" s="8">
        <v>146.68729394922374</v>
      </c>
      <c r="V157" s="8">
        <v>148.14222602587128</v>
      </c>
      <c r="W157" s="8">
        <v>143.70438136468817</v>
      </c>
      <c r="X157" s="8">
        <v>138.98840797691273</v>
      </c>
      <c r="Y157" s="8">
        <v>139.79303786629913</v>
      </c>
      <c r="Z157" s="8">
        <v>140.5113580613779</v>
      </c>
      <c r="AA157" s="8">
        <v>140.64117810074723</v>
      </c>
      <c r="AB157" s="8">
        <v>141.21191145823136</v>
      </c>
      <c r="AN157" s="8"/>
      <c r="AQ157" s="8"/>
    </row>
    <row r="158" spans="1:43" x14ac:dyDescent="0.2">
      <c r="A158" s="7" t="str">
        <f t="shared" si="2"/>
        <v>mwg_nemiet_Ja_24</v>
      </c>
      <c r="B158" s="5" t="s">
        <v>3823</v>
      </c>
      <c r="C158" s="5" t="s">
        <v>188</v>
      </c>
      <c r="D158" s="5">
        <v>24</v>
      </c>
      <c r="E158" s="8">
        <v>100</v>
      </c>
      <c r="F158" s="8">
        <v>103.70798483618088</v>
      </c>
      <c r="G158" s="8">
        <v>105.77916660367438</v>
      </c>
      <c r="H158" s="8">
        <v>109.17126991681798</v>
      </c>
      <c r="I158" s="8">
        <v>110.60030376674239</v>
      </c>
      <c r="J158" s="8">
        <v>113.47579390846656</v>
      </c>
      <c r="K158" s="8">
        <v>116.60812183414835</v>
      </c>
      <c r="L158" s="8">
        <v>118.88715174407065</v>
      </c>
      <c r="M158" s="8">
        <v>121.56300979372037</v>
      </c>
      <c r="N158" s="8">
        <v>125.44432904517386</v>
      </c>
      <c r="O158" s="8">
        <v>128.54899109176171</v>
      </c>
      <c r="P158" s="8">
        <v>129.3424344574567</v>
      </c>
      <c r="Q158" s="8">
        <v>131.96139550576561</v>
      </c>
      <c r="R158" s="8">
        <v>136.402465969383</v>
      </c>
      <c r="S158" s="8">
        <v>140.32726337048263</v>
      </c>
      <c r="T158" s="8">
        <v>139.19405270781775</v>
      </c>
      <c r="U158" s="8">
        <v>138.62851646999388</v>
      </c>
      <c r="V158" s="8">
        <v>137.61688080939484</v>
      </c>
      <c r="W158" s="8">
        <v>136.06980384184246</v>
      </c>
      <c r="X158" s="8">
        <v>134.338139105555</v>
      </c>
      <c r="Y158" s="8">
        <v>134.62181638466333</v>
      </c>
      <c r="Z158" s="8">
        <v>136.12558063247383</v>
      </c>
      <c r="AA158" s="8">
        <v>134.16762927590329</v>
      </c>
      <c r="AB158" s="8">
        <v>134.03912530682831</v>
      </c>
      <c r="AN158" s="8"/>
      <c r="AQ158" s="8"/>
    </row>
    <row r="159" spans="1:43" x14ac:dyDescent="0.2">
      <c r="A159" s="7" t="str">
        <f t="shared" si="2"/>
        <v>mwg_nemiet_Ja_25</v>
      </c>
      <c r="B159" s="5" t="s">
        <v>3823</v>
      </c>
      <c r="C159" s="5" t="s">
        <v>188</v>
      </c>
      <c r="D159" s="5">
        <v>25</v>
      </c>
      <c r="E159" s="8">
        <v>100</v>
      </c>
      <c r="F159" s="8">
        <v>103.22255570664333</v>
      </c>
      <c r="G159" s="8">
        <v>105.69100837943637</v>
      </c>
      <c r="H159" s="8">
        <v>107.7029153941713</v>
      </c>
      <c r="I159" s="8">
        <v>109.76311036538846</v>
      </c>
      <c r="J159" s="8">
        <v>111.90953175682321</v>
      </c>
      <c r="K159" s="8">
        <v>114.15800987598597</v>
      </c>
      <c r="L159" s="8">
        <v>117.05911687288651</v>
      </c>
      <c r="M159" s="8">
        <v>120.40214319656725</v>
      </c>
      <c r="N159" s="8">
        <v>125.79988490220062</v>
      </c>
      <c r="O159" s="8">
        <v>129.75984882219086</v>
      </c>
      <c r="P159" s="8">
        <v>126.74339511717199</v>
      </c>
      <c r="Q159" s="8">
        <v>129.471358457604</v>
      </c>
      <c r="R159" s="8">
        <v>132.29996905328943</v>
      </c>
      <c r="S159" s="8">
        <v>134.67270967528614</v>
      </c>
      <c r="T159" s="8">
        <v>139.31647532055467</v>
      </c>
      <c r="U159" s="8">
        <v>139.29349848358206</v>
      </c>
      <c r="V159" s="8">
        <v>138.58269922953917</v>
      </c>
      <c r="W159" s="8">
        <v>139.76144982637933</v>
      </c>
      <c r="X159" s="8">
        <v>140.79602795218372</v>
      </c>
      <c r="Y159" s="8">
        <v>141.28019611548029</v>
      </c>
      <c r="Z159" s="8">
        <v>142.55640435011387</v>
      </c>
      <c r="AA159" s="8">
        <v>143.12034446625393</v>
      </c>
      <c r="AB159" s="8">
        <v>142.14299655980335</v>
      </c>
      <c r="AN159" s="8"/>
      <c r="AQ159" s="8"/>
    </row>
    <row r="160" spans="1:43" x14ac:dyDescent="0.2">
      <c r="A160" s="7" t="str">
        <f t="shared" si="2"/>
        <v>mwg_nemiet_Ja_26</v>
      </c>
      <c r="B160" s="5" t="s">
        <v>3823</v>
      </c>
      <c r="C160" s="5" t="s">
        <v>188</v>
      </c>
      <c r="D160" s="5">
        <v>26</v>
      </c>
      <c r="E160" s="8">
        <v>100</v>
      </c>
      <c r="F160" s="8">
        <v>102.80468509421354</v>
      </c>
      <c r="G160" s="8">
        <v>105.12048921450194</v>
      </c>
      <c r="H160" s="8">
        <v>107.37658315318541</v>
      </c>
      <c r="I160" s="8">
        <v>109.28526334189979</v>
      </c>
      <c r="J160" s="8">
        <v>112.4432467524841</v>
      </c>
      <c r="K160" s="8">
        <v>115.3820908363174</v>
      </c>
      <c r="L160" s="8">
        <v>118.48075063012273</v>
      </c>
      <c r="M160" s="8">
        <v>121.78609027579243</v>
      </c>
      <c r="N160" s="8">
        <v>126.80163504479754</v>
      </c>
      <c r="O160" s="8">
        <v>128.11898332434629</v>
      </c>
      <c r="P160" s="8">
        <v>129.96695214913322</v>
      </c>
      <c r="Q160" s="8">
        <v>129.00012519856898</v>
      </c>
      <c r="R160" s="8">
        <v>133.83463243172088</v>
      </c>
      <c r="S160" s="8">
        <v>138.50272157500234</v>
      </c>
      <c r="T160" s="8">
        <v>135.99191353036593</v>
      </c>
      <c r="U160" s="8">
        <v>135.35239510813324</v>
      </c>
      <c r="V160" s="8">
        <v>136.14090529953066</v>
      </c>
      <c r="W160" s="8">
        <v>132.9944911945318</v>
      </c>
      <c r="X160" s="8">
        <v>133.22432622336223</v>
      </c>
      <c r="Y160" s="8">
        <v>134.81436406756737</v>
      </c>
      <c r="Z160" s="8">
        <v>134.7494439498148</v>
      </c>
      <c r="AA160" s="8">
        <v>131.53767701682631</v>
      </c>
      <c r="AB160" s="8">
        <v>131.34076600216659</v>
      </c>
      <c r="AN160" s="8"/>
      <c r="AQ160" s="8"/>
    </row>
    <row r="161" spans="1:43" x14ac:dyDescent="0.2">
      <c r="A161" s="7" t="str">
        <f t="shared" si="2"/>
        <v>mwg_mw_Ja_1</v>
      </c>
      <c r="B161" s="5" t="s">
        <v>3824</v>
      </c>
      <c r="C161" s="5" t="s">
        <v>188</v>
      </c>
      <c r="D161" s="5">
        <v>1</v>
      </c>
      <c r="E161" s="8">
        <v>100</v>
      </c>
      <c r="F161" s="8">
        <v>107.63055644326667</v>
      </c>
      <c r="G161" s="8">
        <v>109.26307173444417</v>
      </c>
      <c r="H161" s="8">
        <v>112.24577584168112</v>
      </c>
      <c r="I161" s="8">
        <v>118.98451092372413</v>
      </c>
      <c r="J161" s="8">
        <v>133.3421842785832</v>
      </c>
      <c r="K161" s="8">
        <v>136.96201345019705</v>
      </c>
      <c r="L161" s="8">
        <v>139.70484535554368</v>
      </c>
      <c r="M161" s="8">
        <v>142.86465757761826</v>
      </c>
      <c r="N161" s="8">
        <v>145.70274984806403</v>
      </c>
      <c r="O161" s="8">
        <v>150.66743480071119</v>
      </c>
      <c r="P161" s="8">
        <v>154.19483934108104</v>
      </c>
      <c r="Q161" s="8">
        <v>170.6530982161209</v>
      </c>
      <c r="R161" s="8">
        <v>183.36844140450299</v>
      </c>
      <c r="S161" s="8">
        <v>184.67811826603369</v>
      </c>
      <c r="T161" s="8">
        <v>196.92259194876692</v>
      </c>
      <c r="U161" s="8">
        <v>213.74385110112263</v>
      </c>
      <c r="V161" s="8">
        <v>221.6247800420812</v>
      </c>
      <c r="W161" s="8">
        <v>242.12879948369229</v>
      </c>
      <c r="X161" s="8">
        <v>263.66092403257346</v>
      </c>
      <c r="Y161" s="8">
        <v>278.05915277099899</v>
      </c>
      <c r="Z161" s="8">
        <v>291.38341498014205</v>
      </c>
      <c r="AA161" s="8">
        <v>304.41225620211128</v>
      </c>
      <c r="AB161" s="8">
        <v>276.70988902945311</v>
      </c>
      <c r="AN161" s="8"/>
      <c r="AQ161" s="8"/>
    </row>
    <row r="162" spans="1:43" x14ac:dyDescent="0.2">
      <c r="A162" s="7" t="str">
        <f t="shared" si="2"/>
        <v>mwg_mw_Ja_2</v>
      </c>
      <c r="B162" s="5" t="s">
        <v>3824</v>
      </c>
      <c r="C162" s="5" t="s">
        <v>188</v>
      </c>
      <c r="D162" s="5">
        <v>2</v>
      </c>
      <c r="E162" s="8">
        <v>100</v>
      </c>
      <c r="F162" s="8">
        <v>107.71980074545495</v>
      </c>
      <c r="G162" s="8">
        <v>107.3488984044763</v>
      </c>
      <c r="H162" s="8">
        <v>109.65082038080834</v>
      </c>
      <c r="I162" s="8">
        <v>116.08791920962594</v>
      </c>
      <c r="J162" s="8">
        <v>130.83610320878304</v>
      </c>
      <c r="K162" s="8">
        <v>134.86383810241301</v>
      </c>
      <c r="L162" s="8">
        <v>136.84972392369195</v>
      </c>
      <c r="M162" s="8">
        <v>139.18642428746645</v>
      </c>
      <c r="N162" s="8">
        <v>141.91279274679667</v>
      </c>
      <c r="O162" s="8">
        <v>145.489394352212</v>
      </c>
      <c r="P162" s="8">
        <v>148.81817615678102</v>
      </c>
      <c r="Q162" s="8">
        <v>164.41860657461061</v>
      </c>
      <c r="R162" s="8">
        <v>174.34200221194396</v>
      </c>
      <c r="S162" s="8">
        <v>177.37606799264282</v>
      </c>
      <c r="T162" s="8">
        <v>181.93725753682827</v>
      </c>
      <c r="U162" s="8">
        <v>189.48105408359987</v>
      </c>
      <c r="V162" s="8">
        <v>193.72107864292445</v>
      </c>
      <c r="W162" s="8">
        <v>201.79650517138629</v>
      </c>
      <c r="X162" s="8">
        <v>202.79581474524301</v>
      </c>
      <c r="Y162" s="8">
        <v>202.84445009694682</v>
      </c>
      <c r="Z162" s="8">
        <v>206.06633493945193</v>
      </c>
      <c r="AA162" s="8">
        <v>209.18311739165816</v>
      </c>
      <c r="AB162" s="8">
        <v>189.27124124150646</v>
      </c>
      <c r="AN162" s="8"/>
      <c r="AQ162" s="8"/>
    </row>
    <row r="163" spans="1:43" x14ac:dyDescent="0.2">
      <c r="A163" s="7" t="str">
        <f t="shared" si="2"/>
        <v>mwg_mw_Ja_3</v>
      </c>
      <c r="B163" s="5" t="s">
        <v>3824</v>
      </c>
      <c r="C163" s="5" t="s">
        <v>188</v>
      </c>
      <c r="D163" s="5">
        <v>3</v>
      </c>
      <c r="E163" s="8">
        <v>100</v>
      </c>
      <c r="F163" s="8">
        <v>108.70124794195992</v>
      </c>
      <c r="G163" s="8">
        <v>110.46635817180982</v>
      </c>
      <c r="H163" s="8">
        <v>114.29648583910944</v>
      </c>
      <c r="I163" s="8">
        <v>120.5503453928425</v>
      </c>
      <c r="J163" s="8">
        <v>135.96091335319639</v>
      </c>
      <c r="K163" s="8">
        <v>140.04329986934789</v>
      </c>
      <c r="L163" s="8">
        <v>142.40861402274066</v>
      </c>
      <c r="M163" s="8">
        <v>145.59640891015312</v>
      </c>
      <c r="N163" s="8">
        <v>149.18498011789143</v>
      </c>
      <c r="O163" s="8">
        <v>153.85510953265899</v>
      </c>
      <c r="P163" s="8">
        <v>158.09211795374731</v>
      </c>
      <c r="Q163" s="8">
        <v>178.77441613838684</v>
      </c>
      <c r="R163" s="8">
        <v>189.71497877790949</v>
      </c>
      <c r="S163" s="8">
        <v>195.95941344089925</v>
      </c>
      <c r="T163" s="8">
        <v>206.99981415297611</v>
      </c>
      <c r="U163" s="8">
        <v>218.2285046210508</v>
      </c>
      <c r="V163" s="8">
        <v>223.19534826809993</v>
      </c>
      <c r="W163" s="8">
        <v>236.42054818837011</v>
      </c>
      <c r="X163" s="8">
        <v>243.44688716112364</v>
      </c>
      <c r="Y163" s="8">
        <v>247.11165741800878</v>
      </c>
      <c r="Z163" s="8">
        <v>253.47889097316389</v>
      </c>
      <c r="AA163" s="8">
        <v>260.26811776573243</v>
      </c>
      <c r="AB163" s="8">
        <v>235.74299135901472</v>
      </c>
      <c r="AN163" s="8"/>
      <c r="AQ163" s="8"/>
    </row>
    <row r="164" spans="1:43" x14ac:dyDescent="0.2">
      <c r="A164" s="7" t="str">
        <f t="shared" si="2"/>
        <v>mwg_mw_Ja_4</v>
      </c>
      <c r="B164" s="5" t="s">
        <v>3824</v>
      </c>
      <c r="C164" s="5" t="s">
        <v>188</v>
      </c>
      <c r="D164" s="5">
        <v>4</v>
      </c>
      <c r="E164" s="8">
        <v>100</v>
      </c>
      <c r="F164" s="8">
        <v>107.79867055078994</v>
      </c>
      <c r="G164" s="8">
        <v>110.31782498881171</v>
      </c>
      <c r="H164" s="8">
        <v>114.14342769480177</v>
      </c>
      <c r="I164" s="8">
        <v>121.87707689361027</v>
      </c>
      <c r="J164" s="8">
        <v>138.28344450486114</v>
      </c>
      <c r="K164" s="8">
        <v>145.50900823810275</v>
      </c>
      <c r="L164" s="8">
        <v>145.38265456883678</v>
      </c>
      <c r="M164" s="8">
        <v>143.41881736394589</v>
      </c>
      <c r="N164" s="8">
        <v>149.89112193642049</v>
      </c>
      <c r="O164" s="8">
        <v>153.45751796876519</v>
      </c>
      <c r="P164" s="8">
        <v>157.50300764634264</v>
      </c>
      <c r="Q164" s="8">
        <v>177.32879625279392</v>
      </c>
      <c r="R164" s="8">
        <v>188.72030384881256</v>
      </c>
      <c r="S164" s="8">
        <v>190.49982587828217</v>
      </c>
      <c r="T164" s="8">
        <v>199.60026867868993</v>
      </c>
      <c r="U164" s="8">
        <v>204.59730808458571</v>
      </c>
      <c r="V164" s="8">
        <v>205.87431786814224</v>
      </c>
      <c r="W164" s="8">
        <v>209.48497288887049</v>
      </c>
      <c r="X164" s="8">
        <v>205.17723385416531</v>
      </c>
      <c r="Y164" s="8">
        <v>199.4802284000763</v>
      </c>
      <c r="Z164" s="8">
        <v>198.82763233606093</v>
      </c>
      <c r="AA164" s="8">
        <v>196.7824016640285</v>
      </c>
      <c r="AB164" s="8">
        <v>180.65177073949818</v>
      </c>
      <c r="AN164" s="8"/>
      <c r="AQ164" s="8"/>
    </row>
    <row r="165" spans="1:43" x14ac:dyDescent="0.2">
      <c r="A165" s="7" t="str">
        <f t="shared" si="2"/>
        <v>mwg_mw_Ja_5</v>
      </c>
      <c r="B165" s="5" t="s">
        <v>3824</v>
      </c>
      <c r="C165" s="5" t="s">
        <v>188</v>
      </c>
      <c r="D165" s="5">
        <v>5</v>
      </c>
      <c r="E165" s="8">
        <v>100</v>
      </c>
      <c r="F165" s="8">
        <v>108.2716312301709</v>
      </c>
      <c r="G165" s="8">
        <v>110.46104610084595</v>
      </c>
      <c r="H165" s="8">
        <v>115.49467723404467</v>
      </c>
      <c r="I165" s="8">
        <v>123.10995589166771</v>
      </c>
      <c r="J165" s="8">
        <v>137.86382488032109</v>
      </c>
      <c r="K165" s="8">
        <v>141.3915504872655</v>
      </c>
      <c r="L165" s="8">
        <v>142.98998359055474</v>
      </c>
      <c r="M165" s="8">
        <v>145.48913001318357</v>
      </c>
      <c r="N165" s="8">
        <v>147.38354293082446</v>
      </c>
      <c r="O165" s="8">
        <v>151.14832806181917</v>
      </c>
      <c r="P165" s="8">
        <v>154.44443097244945</v>
      </c>
      <c r="Q165" s="8">
        <v>177.98480082362946</v>
      </c>
      <c r="R165" s="8">
        <v>193.04613271961313</v>
      </c>
      <c r="S165" s="8">
        <v>199.80896476573929</v>
      </c>
      <c r="T165" s="8">
        <v>209.32373131553624</v>
      </c>
      <c r="U165" s="8">
        <v>222.87199742173974</v>
      </c>
      <c r="V165" s="8">
        <v>229.3450951797536</v>
      </c>
      <c r="W165" s="8">
        <v>239.35245669699805</v>
      </c>
      <c r="X165" s="8">
        <v>242.08047509146482</v>
      </c>
      <c r="Y165" s="8">
        <v>247.56140902075998</v>
      </c>
      <c r="Z165" s="8">
        <v>256.71936828855723</v>
      </c>
      <c r="AA165" s="8">
        <v>269.98910538384536</v>
      </c>
      <c r="AB165" s="8">
        <v>244.53888638512277</v>
      </c>
      <c r="AN165" s="8"/>
      <c r="AQ165" s="8"/>
    </row>
    <row r="166" spans="1:43" x14ac:dyDescent="0.2">
      <c r="A166" s="7" t="str">
        <f t="shared" si="2"/>
        <v>mwg_mw_Ja_6</v>
      </c>
      <c r="B166" s="5" t="s">
        <v>3824</v>
      </c>
      <c r="C166" s="5" t="s">
        <v>188</v>
      </c>
      <c r="D166" s="5">
        <v>6</v>
      </c>
      <c r="E166" s="8">
        <v>100</v>
      </c>
      <c r="F166" s="8">
        <v>107.5402320129491</v>
      </c>
      <c r="G166" s="8">
        <v>109.80860698725712</v>
      </c>
      <c r="H166" s="8">
        <v>113.8727127594168</v>
      </c>
      <c r="I166" s="8">
        <v>121.31471005428006</v>
      </c>
      <c r="J166" s="8">
        <v>137.31735863414494</v>
      </c>
      <c r="K166" s="8">
        <v>142.05378264355983</v>
      </c>
      <c r="L166" s="8">
        <v>144.19013895712953</v>
      </c>
      <c r="M166" s="8">
        <v>147.2577543656833</v>
      </c>
      <c r="N166" s="8">
        <v>149.96322075260494</v>
      </c>
      <c r="O166" s="8">
        <v>151.64012178308442</v>
      </c>
      <c r="P166" s="8">
        <v>155.1752578400372</v>
      </c>
      <c r="Q166" s="8">
        <v>174.96723534554778</v>
      </c>
      <c r="R166" s="8">
        <v>183.22217969313434</v>
      </c>
      <c r="S166" s="8">
        <v>189.80190335911894</v>
      </c>
      <c r="T166" s="8">
        <v>199.03417359495558</v>
      </c>
      <c r="U166" s="8">
        <v>211.07966996296287</v>
      </c>
      <c r="V166" s="8">
        <v>218.94848361019555</v>
      </c>
      <c r="W166" s="8">
        <v>233.58748154236744</v>
      </c>
      <c r="X166" s="8">
        <v>233.78657146360041</v>
      </c>
      <c r="Y166" s="8">
        <v>235.31066544785219</v>
      </c>
      <c r="Z166" s="8">
        <v>239.78840968703187</v>
      </c>
      <c r="AA166" s="8">
        <v>240.83436194444033</v>
      </c>
      <c r="AB166" s="8">
        <v>212.7994446919117</v>
      </c>
      <c r="AN166" s="8"/>
      <c r="AQ166" s="8"/>
    </row>
    <row r="167" spans="1:43" x14ac:dyDescent="0.2">
      <c r="A167" s="7" t="str">
        <f t="shared" si="2"/>
        <v>mwg_mw_Ja_7</v>
      </c>
      <c r="B167" s="5" t="s">
        <v>3824</v>
      </c>
      <c r="C167" s="5" t="s">
        <v>188</v>
      </c>
      <c r="D167" s="5">
        <v>7</v>
      </c>
      <c r="E167" s="8">
        <v>100</v>
      </c>
      <c r="F167" s="8">
        <v>107.52735466887344</v>
      </c>
      <c r="G167" s="8">
        <v>109.61086489793821</v>
      </c>
      <c r="H167" s="8">
        <v>113.19772919679127</v>
      </c>
      <c r="I167" s="8">
        <v>120.71021905623066</v>
      </c>
      <c r="J167" s="8">
        <v>136.72302023551742</v>
      </c>
      <c r="K167" s="8">
        <v>141.68876240912357</v>
      </c>
      <c r="L167" s="8">
        <v>143.24436060760107</v>
      </c>
      <c r="M167" s="8">
        <v>146.60616001612061</v>
      </c>
      <c r="N167" s="8">
        <v>146.51421893969453</v>
      </c>
      <c r="O167" s="8">
        <v>146.47126193290669</v>
      </c>
      <c r="P167" s="8">
        <v>149.9156466884491</v>
      </c>
      <c r="Q167" s="8">
        <v>172.3546956693443</v>
      </c>
      <c r="R167" s="8">
        <v>183.61483571384403</v>
      </c>
      <c r="S167" s="8">
        <v>186.50292206347845</v>
      </c>
      <c r="T167" s="8">
        <v>194.72133730691689</v>
      </c>
      <c r="U167" s="8">
        <v>206.08473848563261</v>
      </c>
      <c r="V167" s="8">
        <v>213.16629965886321</v>
      </c>
      <c r="W167" s="8">
        <v>223.05644398087972</v>
      </c>
      <c r="X167" s="8">
        <v>224.38036249286131</v>
      </c>
      <c r="Y167" s="8">
        <v>234.72779104383815</v>
      </c>
      <c r="Z167" s="8">
        <v>240.59918389961575</v>
      </c>
      <c r="AA167" s="8">
        <v>243.40520579321111</v>
      </c>
      <c r="AB167" s="8">
        <v>221.12291249980268</v>
      </c>
      <c r="AN167" s="8"/>
      <c r="AQ167" s="8"/>
    </row>
    <row r="168" spans="1:43" x14ac:dyDescent="0.2">
      <c r="A168" s="7" t="str">
        <f t="shared" si="2"/>
        <v>mwg_mw_Ja_8</v>
      </c>
      <c r="B168" s="5" t="s">
        <v>3824</v>
      </c>
      <c r="C168" s="5" t="s">
        <v>188</v>
      </c>
      <c r="D168" s="5">
        <v>8</v>
      </c>
      <c r="E168" s="8">
        <v>100</v>
      </c>
      <c r="F168" s="8">
        <v>107.19160528147339</v>
      </c>
      <c r="G168" s="8">
        <v>111.78809076437364</v>
      </c>
      <c r="H168" s="8">
        <v>116.39009007122732</v>
      </c>
      <c r="I168" s="8">
        <v>124.99416788408544</v>
      </c>
      <c r="J168" s="8">
        <v>141.97098936940267</v>
      </c>
      <c r="K168" s="8">
        <v>146.74864480878836</v>
      </c>
      <c r="L168" s="8">
        <v>149.30136052140017</v>
      </c>
      <c r="M168" s="8">
        <v>152.33998920489992</v>
      </c>
      <c r="N168" s="8">
        <v>160.32031092316191</v>
      </c>
      <c r="O168" s="8">
        <v>164.47948962111082</v>
      </c>
      <c r="P168" s="8">
        <v>168.20563226526562</v>
      </c>
      <c r="Q168" s="8">
        <v>190.82266878399673</v>
      </c>
      <c r="R168" s="8">
        <v>199.21447874406189</v>
      </c>
      <c r="S168" s="8">
        <v>206.24682889873492</v>
      </c>
      <c r="T168" s="8">
        <v>217.76419358516273</v>
      </c>
      <c r="U168" s="8">
        <v>232.59551021811612</v>
      </c>
      <c r="V168" s="8">
        <v>240.06275284520154</v>
      </c>
      <c r="W168" s="8">
        <v>256.79481214655965</v>
      </c>
      <c r="X168" s="8">
        <v>268.08851047621806</v>
      </c>
      <c r="Y168" s="8">
        <v>269.03009499174601</v>
      </c>
      <c r="Z168" s="8">
        <v>267.64235363053103</v>
      </c>
      <c r="AA168" s="8">
        <v>272.05253268267398</v>
      </c>
      <c r="AB168" s="8">
        <v>241.78923592298838</v>
      </c>
      <c r="AN168" s="8"/>
      <c r="AQ168" s="8"/>
    </row>
    <row r="169" spans="1:43" x14ac:dyDescent="0.2">
      <c r="A169" s="7" t="str">
        <f t="shared" si="2"/>
        <v>mwg_mw_Ja_9</v>
      </c>
      <c r="B169" s="5" t="s">
        <v>3824</v>
      </c>
      <c r="C169" s="5" t="s">
        <v>188</v>
      </c>
      <c r="D169" s="5">
        <v>9</v>
      </c>
      <c r="E169" s="8">
        <v>100</v>
      </c>
      <c r="F169" s="8">
        <v>106.1488918194943</v>
      </c>
      <c r="G169" s="8">
        <v>107.92928121310435</v>
      </c>
      <c r="H169" s="8">
        <v>110.66430619688002</v>
      </c>
      <c r="I169" s="8">
        <v>116.9022556541929</v>
      </c>
      <c r="J169" s="8">
        <v>132.16014840875167</v>
      </c>
      <c r="K169" s="8">
        <v>135.6766960968732</v>
      </c>
      <c r="L169" s="8">
        <v>137.0598321834926</v>
      </c>
      <c r="M169" s="8">
        <v>138.27364522736477</v>
      </c>
      <c r="N169" s="8">
        <v>139.82473733433415</v>
      </c>
      <c r="O169" s="8">
        <v>143.53923966140778</v>
      </c>
      <c r="P169" s="8">
        <v>146.60240695492993</v>
      </c>
      <c r="Q169" s="8">
        <v>162.53875222663163</v>
      </c>
      <c r="R169" s="8">
        <v>175.79553396301051</v>
      </c>
      <c r="S169" s="8">
        <v>179.84758407291076</v>
      </c>
      <c r="T169" s="8">
        <v>191.49227739420263</v>
      </c>
      <c r="U169" s="8">
        <v>205.62508271416399</v>
      </c>
      <c r="V169" s="8">
        <v>214.22520135411096</v>
      </c>
      <c r="W169" s="8">
        <v>231.40654786139226</v>
      </c>
      <c r="X169" s="8">
        <v>251.07037546574688</v>
      </c>
      <c r="Y169" s="8">
        <v>270.05209277435023</v>
      </c>
      <c r="Z169" s="8">
        <v>283.38331206421412</v>
      </c>
      <c r="AA169" s="8">
        <v>292.45294083388865</v>
      </c>
      <c r="AB169" s="8">
        <v>264.47083726629791</v>
      </c>
      <c r="AN169" s="8"/>
      <c r="AQ169" s="8"/>
    </row>
    <row r="170" spans="1:43" x14ac:dyDescent="0.2">
      <c r="A170" s="7" t="str">
        <f t="shared" si="2"/>
        <v>mwg_mw_Ja_10</v>
      </c>
      <c r="B170" s="5" t="s">
        <v>3824</v>
      </c>
      <c r="C170" s="5" t="s">
        <v>188</v>
      </c>
      <c r="D170" s="5">
        <v>10</v>
      </c>
      <c r="E170" s="8">
        <v>100</v>
      </c>
      <c r="F170" s="8">
        <v>107.69632455637132</v>
      </c>
      <c r="G170" s="8">
        <v>108.64868777548102</v>
      </c>
      <c r="H170" s="8">
        <v>112.17279741320266</v>
      </c>
      <c r="I170" s="8">
        <v>118.57406195392426</v>
      </c>
      <c r="J170" s="8">
        <v>133.62360495817629</v>
      </c>
      <c r="K170" s="8">
        <v>138.56117513430027</v>
      </c>
      <c r="L170" s="8">
        <v>141.15465795619224</v>
      </c>
      <c r="M170" s="8">
        <v>144.02352436158915</v>
      </c>
      <c r="N170" s="8">
        <v>146.30953140410429</v>
      </c>
      <c r="O170" s="8">
        <v>150.22119653489173</v>
      </c>
      <c r="P170" s="8">
        <v>154.98379627002564</v>
      </c>
      <c r="Q170" s="8">
        <v>174.80216528233706</v>
      </c>
      <c r="R170" s="8">
        <v>183.16087895829457</v>
      </c>
      <c r="S170" s="8">
        <v>187.80236208583813</v>
      </c>
      <c r="T170" s="8">
        <v>195.07146055018032</v>
      </c>
      <c r="U170" s="8">
        <v>206.33828211112345</v>
      </c>
      <c r="V170" s="8">
        <v>211.39747069261884</v>
      </c>
      <c r="W170" s="8">
        <v>219.19382129240012</v>
      </c>
      <c r="X170" s="8">
        <v>218.3808732089004</v>
      </c>
      <c r="Y170" s="8">
        <v>213.81949497091907</v>
      </c>
      <c r="Z170" s="8">
        <v>213.89186289655458</v>
      </c>
      <c r="AA170" s="8">
        <v>213.77324925880461</v>
      </c>
      <c r="AB170" s="8">
        <v>191.56504916057128</v>
      </c>
      <c r="AN170" s="8"/>
      <c r="AQ170" s="8"/>
    </row>
    <row r="171" spans="1:43" x14ac:dyDescent="0.2">
      <c r="A171" s="7" t="str">
        <f t="shared" si="2"/>
        <v>mwg_mw_Ja_11</v>
      </c>
      <c r="B171" s="5" t="s">
        <v>3824</v>
      </c>
      <c r="C171" s="5" t="s">
        <v>188</v>
      </c>
      <c r="D171" s="5">
        <v>11</v>
      </c>
      <c r="E171" s="8">
        <v>100</v>
      </c>
      <c r="F171" s="8">
        <v>107.10206185630729</v>
      </c>
      <c r="G171" s="8">
        <v>108.68453593016277</v>
      </c>
      <c r="H171" s="8">
        <v>112.62337630936847</v>
      </c>
      <c r="I171" s="8">
        <v>119.4518177392504</v>
      </c>
      <c r="J171" s="8">
        <v>134.25732872684594</v>
      </c>
      <c r="K171" s="8">
        <v>136.35516374647872</v>
      </c>
      <c r="L171" s="8">
        <v>138.38059303496166</v>
      </c>
      <c r="M171" s="8">
        <v>139.90828899870982</v>
      </c>
      <c r="N171" s="8">
        <v>143.34450652057743</v>
      </c>
      <c r="O171" s="8">
        <v>149.26483397786504</v>
      </c>
      <c r="P171" s="8">
        <v>153.82937743807662</v>
      </c>
      <c r="Q171" s="8">
        <v>174.88650726294352</v>
      </c>
      <c r="R171" s="8">
        <v>187.53604472802601</v>
      </c>
      <c r="S171" s="8">
        <v>192.76638813207049</v>
      </c>
      <c r="T171" s="8">
        <v>199.45745947469757</v>
      </c>
      <c r="U171" s="8">
        <v>207.50374025193375</v>
      </c>
      <c r="V171" s="8">
        <v>210.43167633121664</v>
      </c>
      <c r="W171" s="8">
        <v>215.10885982663282</v>
      </c>
      <c r="X171" s="8">
        <v>212.26968073699527</v>
      </c>
      <c r="Y171" s="8">
        <v>205.80111921814913</v>
      </c>
      <c r="Z171" s="8">
        <v>204.15983924183178</v>
      </c>
      <c r="AA171" s="8">
        <v>202.31554404268203</v>
      </c>
      <c r="AB171" s="8">
        <v>180.42462641345926</v>
      </c>
      <c r="AN171" s="8"/>
      <c r="AQ171" s="8"/>
    </row>
    <row r="172" spans="1:43" x14ac:dyDescent="0.2">
      <c r="A172" s="7" t="str">
        <f t="shared" si="2"/>
        <v>mwg_mw_Ja_12</v>
      </c>
      <c r="B172" s="5" t="s">
        <v>3824</v>
      </c>
      <c r="C172" s="5" t="s">
        <v>188</v>
      </c>
      <c r="D172" s="5">
        <v>12</v>
      </c>
      <c r="E172" s="8">
        <v>100</v>
      </c>
      <c r="F172" s="8">
        <v>109.8882441136151</v>
      </c>
      <c r="G172" s="8">
        <v>111.39994328832023</v>
      </c>
      <c r="H172" s="8">
        <v>114.29304607770379</v>
      </c>
      <c r="I172" s="8">
        <v>120.77336688499889</v>
      </c>
      <c r="J172" s="8">
        <v>136.46230981452149</v>
      </c>
      <c r="K172" s="8">
        <v>140.69917787552458</v>
      </c>
      <c r="L172" s="8">
        <v>143.01326555333983</v>
      </c>
      <c r="M172" s="8">
        <v>146.08110460822817</v>
      </c>
      <c r="N172" s="8">
        <v>149.26213098991133</v>
      </c>
      <c r="O172" s="8">
        <v>153.56019161700283</v>
      </c>
      <c r="P172" s="8">
        <v>158.13171525735206</v>
      </c>
      <c r="Q172" s="8">
        <v>172.25595238547834</v>
      </c>
      <c r="R172" s="8">
        <v>184.12135600737781</v>
      </c>
      <c r="S172" s="8">
        <v>181.43530633673274</v>
      </c>
      <c r="T172" s="8">
        <v>195.75445943708664</v>
      </c>
      <c r="U172" s="8">
        <v>213.21639959486944</v>
      </c>
      <c r="V172" s="8">
        <v>217.97547118474668</v>
      </c>
      <c r="W172" s="8">
        <v>255.42485409324436</v>
      </c>
      <c r="X172" s="8">
        <v>282.46849444843929</v>
      </c>
      <c r="Y172" s="8">
        <v>299.99634618965933</v>
      </c>
      <c r="Z172" s="8">
        <v>321.56889551866908</v>
      </c>
      <c r="AA172" s="8">
        <v>333.39097584925395</v>
      </c>
      <c r="AB172" s="8">
        <v>311.19947529982716</v>
      </c>
      <c r="AN172" s="8"/>
      <c r="AQ172" s="8"/>
    </row>
    <row r="173" spans="1:43" x14ac:dyDescent="0.2">
      <c r="A173" s="7" t="str">
        <f t="shared" si="2"/>
        <v>mwg_mw_Ja_13</v>
      </c>
      <c r="B173" s="5" t="s">
        <v>3824</v>
      </c>
      <c r="C173" s="5" t="s">
        <v>188</v>
      </c>
      <c r="D173" s="5">
        <v>13</v>
      </c>
      <c r="E173" s="8">
        <v>100</v>
      </c>
      <c r="F173" s="8">
        <v>107.23671408482105</v>
      </c>
      <c r="G173" s="8">
        <v>107.12105148280213</v>
      </c>
      <c r="H173" s="8">
        <v>110.47115311517585</v>
      </c>
      <c r="I173" s="8">
        <v>117.11972155287214</v>
      </c>
      <c r="J173" s="8">
        <v>132.03903377638963</v>
      </c>
      <c r="K173" s="8">
        <v>135.20067731612616</v>
      </c>
      <c r="L173" s="8">
        <v>137.28605280022148</v>
      </c>
      <c r="M173" s="8">
        <v>140.09244171850727</v>
      </c>
      <c r="N173" s="8">
        <v>142.85192892212547</v>
      </c>
      <c r="O173" s="8">
        <v>147.15245598777079</v>
      </c>
      <c r="P173" s="8">
        <v>151.4542980568965</v>
      </c>
      <c r="Q173" s="8">
        <v>167.04722105292493</v>
      </c>
      <c r="R173" s="8">
        <v>178.88467184531791</v>
      </c>
      <c r="S173" s="8">
        <v>182.87388320920698</v>
      </c>
      <c r="T173" s="8">
        <v>193.80435622335946</v>
      </c>
      <c r="U173" s="8">
        <v>206.31236015096005</v>
      </c>
      <c r="V173" s="8">
        <v>211.39398608472808</v>
      </c>
      <c r="W173" s="8">
        <v>222.04921744473754</v>
      </c>
      <c r="X173" s="8">
        <v>230.08109016851205</v>
      </c>
      <c r="Y173" s="8">
        <v>229.49662453903827</v>
      </c>
      <c r="Z173" s="8">
        <v>232.87084352246609</v>
      </c>
      <c r="AA173" s="8">
        <v>234.86890242739364</v>
      </c>
      <c r="AB173" s="8">
        <v>209.78848619734634</v>
      </c>
      <c r="AN173" s="8"/>
      <c r="AQ173" s="8"/>
    </row>
    <row r="174" spans="1:43" x14ac:dyDescent="0.2">
      <c r="A174" s="7" t="str">
        <f t="shared" si="2"/>
        <v>mwg_mw_Ja_14</v>
      </c>
      <c r="B174" s="5" t="s">
        <v>3824</v>
      </c>
      <c r="C174" s="5" t="s">
        <v>188</v>
      </c>
      <c r="D174" s="5">
        <v>14</v>
      </c>
      <c r="E174" s="8">
        <v>100</v>
      </c>
      <c r="F174" s="8">
        <v>109.01809899480585</v>
      </c>
      <c r="G174" s="8">
        <v>112.3382957904776</v>
      </c>
      <c r="H174" s="8">
        <v>117.55786321696269</v>
      </c>
      <c r="I174" s="8">
        <v>123.93990713155267</v>
      </c>
      <c r="J174" s="8">
        <v>143.51605841604783</v>
      </c>
      <c r="K174" s="8">
        <v>147.25271452631623</v>
      </c>
      <c r="L174" s="8">
        <v>151.41621521353139</v>
      </c>
      <c r="M174" s="8">
        <v>153.17232796282315</v>
      </c>
      <c r="N174" s="8">
        <v>158.65466579750077</v>
      </c>
      <c r="O174" s="8">
        <v>166.61698519743712</v>
      </c>
      <c r="P174" s="8">
        <v>171.89312481704314</v>
      </c>
      <c r="Q174" s="8">
        <v>191.18803037878396</v>
      </c>
      <c r="R174" s="8">
        <v>202.04912134363448</v>
      </c>
      <c r="S174" s="8">
        <v>208.41516386834883</v>
      </c>
      <c r="T174" s="8">
        <v>218.81461246383714</v>
      </c>
      <c r="U174" s="8">
        <v>227.91159130488293</v>
      </c>
      <c r="V174" s="8">
        <v>231.61362996338616</v>
      </c>
      <c r="W174" s="8">
        <v>242.84366049725639</v>
      </c>
      <c r="X174" s="8">
        <v>239.87486702042921</v>
      </c>
      <c r="Y174" s="8">
        <v>240.33400164050857</v>
      </c>
      <c r="Z174" s="8">
        <v>239.81947748542294</v>
      </c>
      <c r="AA174" s="8">
        <v>240.86853487659803</v>
      </c>
      <c r="AB174" s="8">
        <v>218.79373140328954</v>
      </c>
      <c r="AN174" s="8"/>
      <c r="AQ174" s="8"/>
    </row>
    <row r="175" spans="1:43" x14ac:dyDescent="0.2">
      <c r="A175" s="7" t="str">
        <f t="shared" si="2"/>
        <v>mwg_mw_Ja_15</v>
      </c>
      <c r="B175" s="5" t="s">
        <v>3824</v>
      </c>
      <c r="C175" s="5" t="s">
        <v>188</v>
      </c>
      <c r="D175" s="5">
        <v>15</v>
      </c>
      <c r="E175" s="8">
        <v>100</v>
      </c>
      <c r="F175" s="8">
        <v>107.15127876382067</v>
      </c>
      <c r="G175" s="8">
        <v>106.89626633972351</v>
      </c>
      <c r="H175" s="8">
        <v>108.6995082010354</v>
      </c>
      <c r="I175" s="8">
        <v>115.6163463346991</v>
      </c>
      <c r="J175" s="8">
        <v>129.53958397347549</v>
      </c>
      <c r="K175" s="8">
        <v>133.7560027820962</v>
      </c>
      <c r="L175" s="8">
        <v>137.05028309771455</v>
      </c>
      <c r="M175" s="8">
        <v>141.38486278002711</v>
      </c>
      <c r="N175" s="8">
        <v>145.07907184959819</v>
      </c>
      <c r="O175" s="8">
        <v>150.93453873456573</v>
      </c>
      <c r="P175" s="8">
        <v>152.38917955774653</v>
      </c>
      <c r="Q175" s="8">
        <v>173.50600077398758</v>
      </c>
      <c r="R175" s="8">
        <v>184.63735060720205</v>
      </c>
      <c r="S175" s="8">
        <v>188.71560778723079</v>
      </c>
      <c r="T175" s="8">
        <v>194.56628383584066</v>
      </c>
      <c r="U175" s="8">
        <v>203.8530052903277</v>
      </c>
      <c r="V175" s="8">
        <v>205.80488784228632</v>
      </c>
      <c r="W175" s="8">
        <v>213.78346723801164</v>
      </c>
      <c r="X175" s="8">
        <v>212.70448581701933</v>
      </c>
      <c r="Y175" s="8">
        <v>210.90834556681895</v>
      </c>
      <c r="Z175" s="8">
        <v>212.60805321327706</v>
      </c>
      <c r="AA175" s="8">
        <v>209.43271641163292</v>
      </c>
      <c r="AB175" s="8">
        <v>186.91232825722349</v>
      </c>
      <c r="AN175" s="8"/>
      <c r="AQ175" s="8"/>
    </row>
    <row r="176" spans="1:43" x14ac:dyDescent="0.2">
      <c r="A176" s="7" t="str">
        <f t="shared" si="2"/>
        <v>mwg_mw_Ja_16</v>
      </c>
      <c r="B176" s="5" t="s">
        <v>3824</v>
      </c>
      <c r="C176" s="5" t="s">
        <v>188</v>
      </c>
      <c r="D176" s="5">
        <v>16</v>
      </c>
      <c r="E176" s="8">
        <v>100</v>
      </c>
      <c r="F176" s="8">
        <v>107.15127876382067</v>
      </c>
      <c r="G176" s="8">
        <v>106.89626633972351</v>
      </c>
      <c r="H176" s="8">
        <v>108.6995082010354</v>
      </c>
      <c r="I176" s="8">
        <v>115.6163463346991</v>
      </c>
      <c r="J176" s="8">
        <v>129.53958397347549</v>
      </c>
      <c r="K176" s="8">
        <v>133.7560027820962</v>
      </c>
      <c r="L176" s="8">
        <v>137.05028309771455</v>
      </c>
      <c r="M176" s="8">
        <v>141.38486278002711</v>
      </c>
      <c r="N176" s="8">
        <v>145.07907184959819</v>
      </c>
      <c r="O176" s="8">
        <v>150.93453873456573</v>
      </c>
      <c r="P176" s="8">
        <v>152.38917955774653</v>
      </c>
      <c r="Q176" s="8">
        <v>173.50600077398758</v>
      </c>
      <c r="R176" s="8">
        <v>184.63735060720205</v>
      </c>
      <c r="S176" s="8">
        <v>188.71560778723079</v>
      </c>
      <c r="T176" s="8">
        <v>194.56628383584066</v>
      </c>
      <c r="U176" s="8">
        <v>203.8530052903277</v>
      </c>
      <c r="V176" s="8">
        <v>205.80488784228632</v>
      </c>
      <c r="W176" s="8">
        <v>213.78346723801164</v>
      </c>
      <c r="X176" s="8">
        <v>212.70448581701933</v>
      </c>
      <c r="Y176" s="8">
        <v>210.90834556681907</v>
      </c>
      <c r="Z176" s="8">
        <v>212.60805321327706</v>
      </c>
      <c r="AA176" s="8">
        <v>209.43271641163292</v>
      </c>
      <c r="AB176" s="8">
        <v>186.91232825722349</v>
      </c>
      <c r="AN176" s="8"/>
      <c r="AQ176" s="8"/>
    </row>
    <row r="177" spans="1:43" x14ac:dyDescent="0.2">
      <c r="A177" s="7" t="str">
        <f t="shared" si="2"/>
        <v>mwg_mw_Ja_17</v>
      </c>
      <c r="B177" s="5" t="s">
        <v>3824</v>
      </c>
      <c r="C177" s="5" t="s">
        <v>188</v>
      </c>
      <c r="D177" s="5">
        <v>17</v>
      </c>
      <c r="E177" s="8">
        <v>100</v>
      </c>
      <c r="F177" s="8">
        <v>107.63456676537058</v>
      </c>
      <c r="G177" s="8">
        <v>108.85157643915393</v>
      </c>
      <c r="H177" s="8">
        <v>111.69810025924059</v>
      </c>
      <c r="I177" s="8">
        <v>118.34266764726627</v>
      </c>
      <c r="J177" s="8">
        <v>133.22837906941513</v>
      </c>
      <c r="K177" s="8">
        <v>136.5094229088011</v>
      </c>
      <c r="L177" s="8">
        <v>139.52191684425455</v>
      </c>
      <c r="M177" s="8">
        <v>141.59914437648095</v>
      </c>
      <c r="N177" s="8">
        <v>144.94363350356855</v>
      </c>
      <c r="O177" s="8">
        <v>148.6776080803229</v>
      </c>
      <c r="P177" s="8">
        <v>152.49021647053743</v>
      </c>
      <c r="Q177" s="8">
        <v>172.28584483257637</v>
      </c>
      <c r="R177" s="8">
        <v>182.09360515528115</v>
      </c>
      <c r="S177" s="8">
        <v>186.60814234559817</v>
      </c>
      <c r="T177" s="8">
        <v>196.4446078870204</v>
      </c>
      <c r="U177" s="8">
        <v>207.33939197660138</v>
      </c>
      <c r="V177" s="8">
        <v>212.52674645461278</v>
      </c>
      <c r="W177" s="8">
        <v>228.39808278382964</v>
      </c>
      <c r="X177" s="8">
        <v>236.74810131541793</v>
      </c>
      <c r="Y177" s="8">
        <v>238.38150768339824</v>
      </c>
      <c r="Z177" s="8">
        <v>242.72306687105515</v>
      </c>
      <c r="AA177" s="8">
        <v>247.52685838333966</v>
      </c>
      <c r="AB177" s="8">
        <v>222.33581072589141</v>
      </c>
      <c r="AN177" s="8"/>
      <c r="AQ177" s="8"/>
    </row>
    <row r="178" spans="1:43" x14ac:dyDescent="0.2">
      <c r="A178" s="7" t="str">
        <f t="shared" si="2"/>
        <v>mwg_mw_Ja_18</v>
      </c>
      <c r="B178" s="5" t="s">
        <v>3824</v>
      </c>
      <c r="C178" s="5" t="s">
        <v>188</v>
      </c>
      <c r="D178" s="5">
        <v>18</v>
      </c>
      <c r="E178" s="8">
        <v>100</v>
      </c>
      <c r="F178" s="8">
        <v>108.14575003017039</v>
      </c>
      <c r="G178" s="8">
        <v>108.56169982484001</v>
      </c>
      <c r="H178" s="8">
        <v>110.09477282626175</v>
      </c>
      <c r="I178" s="8">
        <v>116.10106160077858</v>
      </c>
      <c r="J178" s="8">
        <v>132.51446629192699</v>
      </c>
      <c r="K178" s="8">
        <v>137.45930268674257</v>
      </c>
      <c r="L178" s="8">
        <v>139.05114966773922</v>
      </c>
      <c r="M178" s="8">
        <v>142.73118163583553</v>
      </c>
      <c r="N178" s="8">
        <v>147.41613131565865</v>
      </c>
      <c r="O178" s="8">
        <v>153.45473845607685</v>
      </c>
      <c r="P178" s="8">
        <v>158.89612307778884</v>
      </c>
      <c r="Q178" s="8">
        <v>176.80488055642601</v>
      </c>
      <c r="R178" s="8">
        <v>189.0373821948134</v>
      </c>
      <c r="S178" s="8">
        <v>190.79187786437504</v>
      </c>
      <c r="T178" s="8">
        <v>199.80642177171683</v>
      </c>
      <c r="U178" s="8">
        <v>210.62451997274033</v>
      </c>
      <c r="V178" s="8">
        <v>215.11843378374459</v>
      </c>
      <c r="W178" s="8">
        <v>229.25292316501285</v>
      </c>
      <c r="X178" s="8">
        <v>239.38446169775995</v>
      </c>
      <c r="Y178" s="8">
        <v>244.94671006238855</v>
      </c>
      <c r="Z178" s="8">
        <v>258.37397699012763</v>
      </c>
      <c r="AA178" s="8">
        <v>273.69614870448351</v>
      </c>
      <c r="AB178" s="8">
        <v>250.72266288507237</v>
      </c>
      <c r="AN178" s="8"/>
      <c r="AQ178" s="8"/>
    </row>
    <row r="179" spans="1:43" x14ac:dyDescent="0.2">
      <c r="A179" s="7" t="str">
        <f t="shared" si="2"/>
        <v>mwg_mw_Ja_19</v>
      </c>
      <c r="B179" s="5" t="s">
        <v>3824</v>
      </c>
      <c r="C179" s="5" t="s">
        <v>188</v>
      </c>
      <c r="D179" s="5">
        <v>19</v>
      </c>
      <c r="E179" s="8">
        <v>100</v>
      </c>
      <c r="F179" s="8">
        <v>107.87657642910627</v>
      </c>
      <c r="G179" s="8">
        <v>109.36147503891252</v>
      </c>
      <c r="H179" s="8">
        <v>112.12887112469372</v>
      </c>
      <c r="I179" s="8">
        <v>118.534771208723</v>
      </c>
      <c r="J179" s="8">
        <v>132.16908947208455</v>
      </c>
      <c r="K179" s="8">
        <v>135.72285392266934</v>
      </c>
      <c r="L179" s="8">
        <v>138.69605193811046</v>
      </c>
      <c r="M179" s="8">
        <v>141.23089509507778</v>
      </c>
      <c r="N179" s="8">
        <v>143.65688552120758</v>
      </c>
      <c r="O179" s="8">
        <v>146.47880247781973</v>
      </c>
      <c r="P179" s="8">
        <v>150.87793002537487</v>
      </c>
      <c r="Q179" s="8">
        <v>170.73075712347102</v>
      </c>
      <c r="R179" s="8">
        <v>181.09783343564553</v>
      </c>
      <c r="S179" s="8">
        <v>186.5211303902671</v>
      </c>
      <c r="T179" s="8">
        <v>195.35225247164783</v>
      </c>
      <c r="U179" s="8">
        <v>205.17047288719104</v>
      </c>
      <c r="V179" s="8">
        <v>209.50947470084444</v>
      </c>
      <c r="W179" s="8">
        <v>218.49889628318854</v>
      </c>
      <c r="X179" s="8">
        <v>222.05454505752522</v>
      </c>
      <c r="Y179" s="8">
        <v>221.64621715408242</v>
      </c>
      <c r="Z179" s="8">
        <v>222.41907060613698</v>
      </c>
      <c r="AA179" s="8">
        <v>226.1679200945251</v>
      </c>
      <c r="AB179" s="8">
        <v>203.58109264537902</v>
      </c>
      <c r="AN179" s="8"/>
      <c r="AQ179" s="8"/>
    </row>
    <row r="180" spans="1:43" x14ac:dyDescent="0.2">
      <c r="A180" s="7" t="str">
        <f t="shared" si="2"/>
        <v>mwg_mw_Ja_20</v>
      </c>
      <c r="B180" s="5" t="s">
        <v>3824</v>
      </c>
      <c r="C180" s="5" t="s">
        <v>188</v>
      </c>
      <c r="D180" s="5">
        <v>20</v>
      </c>
      <c r="E180" s="8">
        <v>100</v>
      </c>
      <c r="F180" s="8">
        <v>108.31716729333934</v>
      </c>
      <c r="G180" s="8">
        <v>108.27794534789315</v>
      </c>
      <c r="H180" s="8">
        <v>111.0113106841748</v>
      </c>
      <c r="I180" s="8">
        <v>117.55486465641631</v>
      </c>
      <c r="J180" s="8">
        <v>133.10363894779243</v>
      </c>
      <c r="K180" s="8">
        <v>137.43137798989446</v>
      </c>
      <c r="L180" s="8">
        <v>139.5347158438752</v>
      </c>
      <c r="M180" s="8">
        <v>142.54817221873068</v>
      </c>
      <c r="N180" s="8">
        <v>145.32920231008205</v>
      </c>
      <c r="O180" s="8">
        <v>149.23889823339729</v>
      </c>
      <c r="P180" s="8">
        <v>152.28548004794922</v>
      </c>
      <c r="Q180" s="8">
        <v>172.83441362995035</v>
      </c>
      <c r="R180" s="8">
        <v>182.53230595266913</v>
      </c>
      <c r="S180" s="8">
        <v>188.67836505718577</v>
      </c>
      <c r="T180" s="8">
        <v>199.19215360414566</v>
      </c>
      <c r="U180" s="8">
        <v>208.4208226415019</v>
      </c>
      <c r="V180" s="8">
        <v>213.69011209693406</v>
      </c>
      <c r="W180" s="8">
        <v>223.7104035943382</v>
      </c>
      <c r="X180" s="8">
        <v>223.7942652922205</v>
      </c>
      <c r="Y180" s="8">
        <v>222.57688782011456</v>
      </c>
      <c r="Z180" s="8">
        <v>224.9848086332016</v>
      </c>
      <c r="AA180" s="8">
        <v>227.66573227304102</v>
      </c>
      <c r="AB180" s="8">
        <v>204.6544187228736</v>
      </c>
      <c r="AN180" s="8"/>
      <c r="AQ180" s="8"/>
    </row>
    <row r="181" spans="1:43" x14ac:dyDescent="0.2">
      <c r="A181" s="7" t="str">
        <f t="shared" si="2"/>
        <v>mwg_mw_Ja_21</v>
      </c>
      <c r="B181" s="5" t="s">
        <v>3824</v>
      </c>
      <c r="C181" s="5" t="s">
        <v>188</v>
      </c>
      <c r="D181" s="5">
        <v>21</v>
      </c>
      <c r="E181" s="8">
        <v>100</v>
      </c>
      <c r="F181" s="8">
        <v>106.42031289361198</v>
      </c>
      <c r="G181" s="8">
        <v>107.68019838611585</v>
      </c>
      <c r="H181" s="8">
        <v>112.64063284452197</v>
      </c>
      <c r="I181" s="8">
        <v>120.42317453244429</v>
      </c>
      <c r="J181" s="8">
        <v>135.61546116875542</v>
      </c>
      <c r="K181" s="8">
        <v>139.60936195934661</v>
      </c>
      <c r="L181" s="8">
        <v>142.40578451410656</v>
      </c>
      <c r="M181" s="8">
        <v>144.13137237777408</v>
      </c>
      <c r="N181" s="8">
        <v>145.69496422019998</v>
      </c>
      <c r="O181" s="8">
        <v>148.05977580058413</v>
      </c>
      <c r="P181" s="8">
        <v>150.72381790086055</v>
      </c>
      <c r="Q181" s="8">
        <v>167.63687754922171</v>
      </c>
      <c r="R181" s="8">
        <v>178.5403676978639</v>
      </c>
      <c r="S181" s="8">
        <v>189.7435680989125</v>
      </c>
      <c r="T181" s="8">
        <v>197.56721146897581</v>
      </c>
      <c r="U181" s="8">
        <v>201.70116169300167</v>
      </c>
      <c r="V181" s="8">
        <v>207.80571264922651</v>
      </c>
      <c r="W181" s="8">
        <v>216.64263070081066</v>
      </c>
      <c r="X181" s="8">
        <v>217.03044195027582</v>
      </c>
      <c r="Y181" s="8">
        <v>214.10206893249767</v>
      </c>
      <c r="Z181" s="8">
        <v>213.47594909295279</v>
      </c>
      <c r="AA181" s="8">
        <v>212.31025504860219</v>
      </c>
      <c r="AB181" s="8">
        <v>190.3518789066822</v>
      </c>
      <c r="AN181" s="8"/>
      <c r="AQ181" s="8"/>
    </row>
    <row r="182" spans="1:43" x14ac:dyDescent="0.2">
      <c r="A182" s="7" t="str">
        <f t="shared" si="2"/>
        <v>mwg_mw_Ja_22</v>
      </c>
      <c r="B182" s="5" t="s">
        <v>3824</v>
      </c>
      <c r="C182" s="5" t="s">
        <v>188</v>
      </c>
      <c r="D182" s="5">
        <v>22</v>
      </c>
      <c r="E182" s="8">
        <v>100</v>
      </c>
      <c r="F182" s="8">
        <v>107.3515197719352</v>
      </c>
      <c r="G182" s="8">
        <v>107.98161149243093</v>
      </c>
      <c r="H182" s="8">
        <v>111.12166359619245</v>
      </c>
      <c r="I182" s="8">
        <v>119.13071178228496</v>
      </c>
      <c r="J182" s="8">
        <v>135.0964171913393</v>
      </c>
      <c r="K182" s="8">
        <v>139.58329095950188</v>
      </c>
      <c r="L182" s="8">
        <v>142.25741184269413</v>
      </c>
      <c r="M182" s="8">
        <v>145.06420484067439</v>
      </c>
      <c r="N182" s="8">
        <v>149.22751381539584</v>
      </c>
      <c r="O182" s="8">
        <v>154.39047327130311</v>
      </c>
      <c r="P182" s="8">
        <v>157.24293324074668</v>
      </c>
      <c r="Q182" s="8">
        <v>176.39558451443693</v>
      </c>
      <c r="R182" s="8">
        <v>184.75756165542879</v>
      </c>
      <c r="S182" s="8">
        <v>190.94924967390153</v>
      </c>
      <c r="T182" s="8">
        <v>202.87416971624151</v>
      </c>
      <c r="U182" s="8">
        <v>216.03793710356095</v>
      </c>
      <c r="V182" s="8">
        <v>220.91563697137039</v>
      </c>
      <c r="W182" s="8">
        <v>230.38913344889633</v>
      </c>
      <c r="X182" s="8">
        <v>233.229274002316</v>
      </c>
      <c r="Y182" s="8">
        <v>232.45508216883769</v>
      </c>
      <c r="Z182" s="8">
        <v>234.37231088175596</v>
      </c>
      <c r="AA182" s="8">
        <v>238.98423265130671</v>
      </c>
      <c r="AB182" s="8">
        <v>215.40549748480302</v>
      </c>
      <c r="AN182" s="8"/>
      <c r="AQ182" s="8"/>
    </row>
    <row r="183" spans="1:43" x14ac:dyDescent="0.2">
      <c r="A183" s="7" t="str">
        <f t="shared" si="2"/>
        <v>mwg_mw_Ja_23</v>
      </c>
      <c r="B183" s="5" t="s">
        <v>3824</v>
      </c>
      <c r="C183" s="5" t="s">
        <v>188</v>
      </c>
      <c r="D183" s="5">
        <v>23</v>
      </c>
      <c r="E183" s="8">
        <v>100</v>
      </c>
      <c r="F183" s="8">
        <v>109.46495428861208</v>
      </c>
      <c r="G183" s="8">
        <v>112.89591863409416</v>
      </c>
      <c r="H183" s="8">
        <v>117.35769261516016</v>
      </c>
      <c r="I183" s="8">
        <v>126.26310962561233</v>
      </c>
      <c r="J183" s="8">
        <v>142.1764243985684</v>
      </c>
      <c r="K183" s="8">
        <v>146.30967073957098</v>
      </c>
      <c r="L183" s="8">
        <v>150.06004430496165</v>
      </c>
      <c r="M183" s="8">
        <v>154.30700929352139</v>
      </c>
      <c r="N183" s="8">
        <v>160.07374966788939</v>
      </c>
      <c r="O183" s="8">
        <v>166.10755148392363</v>
      </c>
      <c r="P183" s="8">
        <v>171.3654563800103</v>
      </c>
      <c r="Q183" s="8">
        <v>190.25712185632551</v>
      </c>
      <c r="R183" s="8">
        <v>196.08690846879503</v>
      </c>
      <c r="S183" s="8">
        <v>202.79885334277674</v>
      </c>
      <c r="T183" s="8">
        <v>214.00042412510035</v>
      </c>
      <c r="U183" s="8">
        <v>230.16823372949307</v>
      </c>
      <c r="V183" s="8">
        <v>240.96728261831899</v>
      </c>
      <c r="W183" s="8">
        <v>239.31926285312298</v>
      </c>
      <c r="X183" s="8">
        <v>230.3305607782959</v>
      </c>
      <c r="Y183" s="8">
        <v>227.86112756419206</v>
      </c>
      <c r="Z183" s="8">
        <v>229.87758253427936</v>
      </c>
      <c r="AA183" s="8">
        <v>230.73603646638352</v>
      </c>
      <c r="AB183" s="8">
        <v>207.37297967676164</v>
      </c>
      <c r="AN183" s="8"/>
      <c r="AQ183" s="8"/>
    </row>
    <row r="184" spans="1:43" x14ac:dyDescent="0.2">
      <c r="A184" s="7" t="str">
        <f t="shared" si="2"/>
        <v>mwg_mw_Ja_24</v>
      </c>
      <c r="B184" s="5" t="s">
        <v>3824</v>
      </c>
      <c r="C184" s="5" t="s">
        <v>188</v>
      </c>
      <c r="D184" s="5">
        <v>24</v>
      </c>
      <c r="E184" s="8">
        <v>100</v>
      </c>
      <c r="F184" s="8">
        <v>108.6583938338582</v>
      </c>
      <c r="G184" s="8">
        <v>109.16206271620455</v>
      </c>
      <c r="H184" s="8">
        <v>114.02138113069714</v>
      </c>
      <c r="I184" s="8">
        <v>120.846291596238</v>
      </c>
      <c r="J184" s="8">
        <v>137.19781893426548</v>
      </c>
      <c r="K184" s="8">
        <v>142.85584033439227</v>
      </c>
      <c r="L184" s="8">
        <v>145.64516529718497</v>
      </c>
      <c r="M184" s="8">
        <v>148.92176945372012</v>
      </c>
      <c r="N184" s="8">
        <v>151.59888004201585</v>
      </c>
      <c r="O184" s="8">
        <v>157.48150885316164</v>
      </c>
      <c r="P184" s="8">
        <v>161.24856924419603</v>
      </c>
      <c r="Q184" s="8">
        <v>179.50425561552001</v>
      </c>
      <c r="R184" s="8">
        <v>191.90100858393021</v>
      </c>
      <c r="S184" s="8">
        <v>198.76434503651726</v>
      </c>
      <c r="T184" s="8">
        <v>206.06368675670234</v>
      </c>
      <c r="U184" s="8">
        <v>219.99480425901638</v>
      </c>
      <c r="V184" s="8">
        <v>224.90103402612829</v>
      </c>
      <c r="W184" s="8">
        <v>239.38172060683161</v>
      </c>
      <c r="X184" s="8">
        <v>250.50198900181124</v>
      </c>
      <c r="Y184" s="8">
        <v>250.25231338754259</v>
      </c>
      <c r="Z184" s="8">
        <v>257.55612742560402</v>
      </c>
      <c r="AA184" s="8">
        <v>259.96290290230706</v>
      </c>
      <c r="AB184" s="8">
        <v>233.83590909690511</v>
      </c>
      <c r="AN184" s="8"/>
      <c r="AQ184" s="8"/>
    </row>
    <row r="185" spans="1:43" x14ac:dyDescent="0.2">
      <c r="A185" s="7" t="str">
        <f t="shared" si="2"/>
        <v>mwg_mw_Ja_25</v>
      </c>
      <c r="B185" s="5" t="s">
        <v>3824</v>
      </c>
      <c r="C185" s="5" t="s">
        <v>188</v>
      </c>
      <c r="D185" s="5">
        <v>25</v>
      </c>
      <c r="E185" s="8">
        <v>100</v>
      </c>
      <c r="F185" s="8">
        <v>108.4422648887606</v>
      </c>
      <c r="G185" s="8">
        <v>109.26886247867745</v>
      </c>
      <c r="H185" s="8">
        <v>112.77077062542244</v>
      </c>
      <c r="I185" s="8">
        <v>120.56519350245796</v>
      </c>
      <c r="J185" s="8">
        <v>136.93072453458913</v>
      </c>
      <c r="K185" s="8">
        <v>141.66521334527803</v>
      </c>
      <c r="L185" s="8">
        <v>145.26536324091865</v>
      </c>
      <c r="M185" s="8">
        <v>149.41391605330747</v>
      </c>
      <c r="N185" s="8">
        <v>153.8578674256959</v>
      </c>
      <c r="O185" s="8">
        <v>161.02642895642643</v>
      </c>
      <c r="P185" s="8">
        <v>160.09400735304681</v>
      </c>
      <c r="Q185" s="8">
        <v>174.26924362363468</v>
      </c>
      <c r="R185" s="8">
        <v>187.17149650826735</v>
      </c>
      <c r="S185" s="8">
        <v>187.57784907132887</v>
      </c>
      <c r="T185" s="8">
        <v>205.33465504441887</v>
      </c>
      <c r="U185" s="8">
        <v>220.25035455724336</v>
      </c>
      <c r="V185" s="8">
        <v>226.54468585219155</v>
      </c>
      <c r="W185" s="8">
        <v>248.16150001183672</v>
      </c>
      <c r="X185" s="8">
        <v>273.68030898025887</v>
      </c>
      <c r="Y185" s="8">
        <v>282.24584905527195</v>
      </c>
      <c r="Z185" s="8">
        <v>295.63976320545396</v>
      </c>
      <c r="AA185" s="8">
        <v>309.79247792355039</v>
      </c>
      <c r="AB185" s="8">
        <v>279.11176387439417</v>
      </c>
      <c r="AN185" s="8"/>
      <c r="AQ185" s="8"/>
    </row>
    <row r="186" spans="1:43" x14ac:dyDescent="0.2">
      <c r="A186" s="7" t="str">
        <f t="shared" si="2"/>
        <v>mwg_mw_Ja_26</v>
      </c>
      <c r="B186" s="5" t="s">
        <v>3824</v>
      </c>
      <c r="C186" s="5" t="s">
        <v>188</v>
      </c>
      <c r="D186" s="5">
        <v>26</v>
      </c>
      <c r="E186" s="8">
        <v>100</v>
      </c>
      <c r="F186" s="8">
        <v>107.48988701284861</v>
      </c>
      <c r="G186" s="8">
        <v>108.33265967261021</v>
      </c>
      <c r="H186" s="8">
        <v>111.93163666154946</v>
      </c>
      <c r="I186" s="8">
        <v>118.93482506268892</v>
      </c>
      <c r="J186" s="8">
        <v>134.73846205972703</v>
      </c>
      <c r="K186" s="8">
        <v>139.99814800956966</v>
      </c>
      <c r="L186" s="8">
        <v>143.75788774305306</v>
      </c>
      <c r="M186" s="8">
        <v>147.76840126446177</v>
      </c>
      <c r="N186" s="8">
        <v>151.88353351424846</v>
      </c>
      <c r="O186" s="8">
        <v>155.45237795753363</v>
      </c>
      <c r="P186" s="8">
        <v>160.50166215451063</v>
      </c>
      <c r="Q186" s="8">
        <v>174.56665079035704</v>
      </c>
      <c r="R186" s="8">
        <v>185.87007484140486</v>
      </c>
      <c r="S186" s="8">
        <v>191.8192921262183</v>
      </c>
      <c r="T186" s="8">
        <v>192.92056063078559</v>
      </c>
      <c r="U186" s="8">
        <v>200.33834639140724</v>
      </c>
      <c r="V186" s="8">
        <v>205.23852368861066</v>
      </c>
      <c r="W186" s="8">
        <v>203.20374974078157</v>
      </c>
      <c r="X186" s="8">
        <v>194.53418527941972</v>
      </c>
      <c r="Y186" s="8">
        <v>192.5864713196448</v>
      </c>
      <c r="Z186" s="8">
        <v>192.34691459440486</v>
      </c>
      <c r="AA186" s="8">
        <v>187.01228091173081</v>
      </c>
      <c r="AB186" s="8">
        <v>169.87292490853224</v>
      </c>
      <c r="AN186" s="8"/>
      <c r="AQ186" s="8"/>
    </row>
    <row r="187" spans="1:43" x14ac:dyDescent="0.2">
      <c r="A187" s="7" t="str">
        <f t="shared" si="2"/>
        <v>bue_nemiet_Ja_1</v>
      </c>
      <c r="B187" s="5" t="s">
        <v>3825</v>
      </c>
      <c r="C187" s="5" t="s">
        <v>188</v>
      </c>
      <c r="D187" s="5">
        <v>1</v>
      </c>
      <c r="E187" s="8">
        <v>100</v>
      </c>
      <c r="F187" s="8">
        <v>107.61255826346714</v>
      </c>
      <c r="G187" s="8">
        <v>108.83980901774322</v>
      </c>
      <c r="H187" s="8">
        <v>103.16277110384348</v>
      </c>
      <c r="I187" s="8">
        <v>97.052596561027073</v>
      </c>
      <c r="J187" s="8">
        <v>101.80733785852922</v>
      </c>
      <c r="K187" s="8">
        <v>100.27604369300296</v>
      </c>
      <c r="L187" s="8">
        <v>104.87962903071548</v>
      </c>
      <c r="M187" s="8">
        <v>99.324684077623232</v>
      </c>
      <c r="N187" s="8">
        <v>104.0488020614186</v>
      </c>
      <c r="O187" s="8">
        <v>103.09743988409745</v>
      </c>
      <c r="P187" s="8">
        <v>98.434471972361152</v>
      </c>
      <c r="Q187" s="8">
        <v>111.22172435473632</v>
      </c>
      <c r="R187" s="8">
        <v>113.02546364318844</v>
      </c>
      <c r="S187" s="8">
        <v>114.19985431677037</v>
      </c>
      <c r="T187" s="8">
        <v>110.61707276704284</v>
      </c>
      <c r="U187" s="8">
        <v>108.49003728459974</v>
      </c>
      <c r="V187" s="8">
        <v>92.933536794814003</v>
      </c>
      <c r="W187" s="8">
        <v>86.094054144617544</v>
      </c>
      <c r="X187" s="8">
        <v>99.954670570011245</v>
      </c>
      <c r="Y187" s="8">
        <v>98.087905330624821</v>
      </c>
      <c r="Z187" s="8">
        <v>99.138952805394013</v>
      </c>
      <c r="AA187" s="8">
        <v>102.06813162624</v>
      </c>
      <c r="AB187" s="8">
        <v>100.75418321953128</v>
      </c>
      <c r="AN187" s="8"/>
      <c r="AQ187" s="8"/>
    </row>
    <row r="188" spans="1:43" x14ac:dyDescent="0.2">
      <c r="A188" s="7" t="str">
        <f t="shared" si="2"/>
        <v>bue_nemiet_Ja_2</v>
      </c>
      <c r="B188" s="5" t="s">
        <v>3825</v>
      </c>
      <c r="C188" s="5" t="s">
        <v>188</v>
      </c>
      <c r="D188" s="5">
        <v>2</v>
      </c>
      <c r="E188" s="8">
        <v>100</v>
      </c>
      <c r="F188" s="8">
        <v>103.87397884304256</v>
      </c>
      <c r="G188" s="8">
        <v>106.35168330742231</v>
      </c>
      <c r="H188" s="8">
        <v>104.20273977831771</v>
      </c>
      <c r="I188" s="8">
        <v>104.06405974617925</v>
      </c>
      <c r="J188" s="8">
        <v>101.84613325783467</v>
      </c>
      <c r="K188" s="8">
        <v>102.97202359230656</v>
      </c>
      <c r="L188" s="8">
        <v>101.55094053632065</v>
      </c>
      <c r="M188" s="8">
        <v>100.05262720706544</v>
      </c>
      <c r="N188" s="8">
        <v>103.88965531755274</v>
      </c>
      <c r="O188" s="8">
        <v>102.97272558045205</v>
      </c>
      <c r="P188" s="8">
        <v>99.748419870451585</v>
      </c>
      <c r="Q188" s="8">
        <v>102.01232003339096</v>
      </c>
      <c r="R188" s="8">
        <v>109.0829802377019</v>
      </c>
      <c r="S188" s="8">
        <v>105.76568745245996</v>
      </c>
      <c r="T188" s="8">
        <v>112.59374701448162</v>
      </c>
      <c r="U188" s="8">
        <v>107.12975862435903</v>
      </c>
      <c r="V188" s="8">
        <v>87.973913550222591</v>
      </c>
      <c r="W188" s="8">
        <v>81.041720646591713</v>
      </c>
      <c r="X188" s="8">
        <v>98.162100941777709</v>
      </c>
      <c r="Y188" s="8">
        <v>97.891949091094261</v>
      </c>
      <c r="Z188" s="8">
        <v>93.514976355179087</v>
      </c>
      <c r="AA188" s="8">
        <v>93.961708057583337</v>
      </c>
      <c r="AB188" s="8">
        <v>89.150792222517936</v>
      </c>
      <c r="AN188" s="8"/>
      <c r="AQ188" s="8"/>
    </row>
    <row r="189" spans="1:43" x14ac:dyDescent="0.2">
      <c r="A189" s="7" t="str">
        <f t="shared" si="2"/>
        <v>bue_nemiet_Ja_3</v>
      </c>
      <c r="B189" s="5" t="s">
        <v>3825</v>
      </c>
      <c r="C189" s="5" t="s">
        <v>188</v>
      </c>
      <c r="D189" s="5">
        <v>3</v>
      </c>
      <c r="E189" s="8">
        <v>100</v>
      </c>
      <c r="F189" s="8">
        <v>106.11744609400573</v>
      </c>
      <c r="G189" s="8">
        <v>108.07245359737769</v>
      </c>
      <c r="H189" s="8">
        <v>107.49792452303488</v>
      </c>
      <c r="I189" s="8">
        <v>106.30001753789607</v>
      </c>
      <c r="J189" s="8">
        <v>113.9396800941733</v>
      </c>
      <c r="K189" s="8">
        <v>117.80609015289846</v>
      </c>
      <c r="L189" s="8">
        <v>118.40937401165057</v>
      </c>
      <c r="M189" s="8">
        <v>118.86956250774725</v>
      </c>
      <c r="N189" s="8">
        <v>120.10382462287244</v>
      </c>
      <c r="O189" s="8">
        <v>130.94156215736052</v>
      </c>
      <c r="P189" s="8">
        <v>125.12068530510014</v>
      </c>
      <c r="Q189" s="8">
        <v>132.7010369014759</v>
      </c>
      <c r="R189" s="8">
        <v>144.9507105132266</v>
      </c>
      <c r="S189" s="8">
        <v>148.13390907728618</v>
      </c>
      <c r="T189" s="8">
        <v>144.24309087183866</v>
      </c>
      <c r="U189" s="8">
        <v>141.66245860762112</v>
      </c>
      <c r="V189" s="8">
        <v>120.60291168084345</v>
      </c>
      <c r="W189" s="8">
        <v>117.05744480513233</v>
      </c>
      <c r="X189" s="8">
        <v>139.92975431860779</v>
      </c>
      <c r="Y189" s="8">
        <v>141.53944278360558</v>
      </c>
      <c r="Z189" s="8">
        <v>129.83188310868752</v>
      </c>
      <c r="AA189" s="8">
        <v>133.92805989350495</v>
      </c>
      <c r="AB189" s="8">
        <v>129.2763453458661</v>
      </c>
      <c r="AN189" s="8"/>
      <c r="AQ189" s="8"/>
    </row>
    <row r="190" spans="1:43" x14ac:dyDescent="0.2">
      <c r="A190" s="7" t="str">
        <f t="shared" si="2"/>
        <v>bue_nemiet_Ja_5</v>
      </c>
      <c r="B190" s="5" t="s">
        <v>3825</v>
      </c>
      <c r="C190" s="5" t="s">
        <v>188</v>
      </c>
      <c r="D190" s="5">
        <v>5</v>
      </c>
      <c r="E190" s="8">
        <v>100</v>
      </c>
      <c r="F190" s="8">
        <v>108.56104152977888</v>
      </c>
      <c r="G190" s="8">
        <v>109.16116288975</v>
      </c>
      <c r="H190" s="8">
        <v>103.15723765634665</v>
      </c>
      <c r="I190" s="8">
        <v>104.80604412641597</v>
      </c>
      <c r="J190" s="8">
        <v>103.41955810498142</v>
      </c>
      <c r="K190" s="8">
        <v>104.06765677584511</v>
      </c>
      <c r="L190" s="8">
        <v>101.25882496258353</v>
      </c>
      <c r="M190" s="8">
        <v>103.81495906945378</v>
      </c>
      <c r="N190" s="8">
        <v>107.92172427728769</v>
      </c>
      <c r="O190" s="8">
        <v>119.11902983563307</v>
      </c>
      <c r="P190" s="8">
        <v>107.71247991040059</v>
      </c>
      <c r="Q190" s="8">
        <v>112.82477504627084</v>
      </c>
      <c r="R190" s="8">
        <v>131.78279082903404</v>
      </c>
      <c r="S190" s="8">
        <v>149.6803476941698</v>
      </c>
      <c r="T190" s="8">
        <v>129.50801526441177</v>
      </c>
      <c r="U190" s="8">
        <v>120.96508483814749</v>
      </c>
      <c r="V190" s="8">
        <v>102.99143100712867</v>
      </c>
      <c r="W190" s="8">
        <v>92.566684286626256</v>
      </c>
      <c r="X190" s="8">
        <v>98.073742455014695</v>
      </c>
      <c r="Y190" s="8">
        <v>96.852090615242318</v>
      </c>
      <c r="Z190" s="8">
        <v>95.286627208885761</v>
      </c>
      <c r="AA190" s="8">
        <v>96.631933922221478</v>
      </c>
      <c r="AB190" s="8">
        <v>92.483963763810522</v>
      </c>
      <c r="AN190" s="8"/>
      <c r="AQ190" s="8"/>
    </row>
    <row r="191" spans="1:43" x14ac:dyDescent="0.2">
      <c r="A191" s="7" t="str">
        <f t="shared" si="2"/>
        <v>bue_nemiet_Ja_9</v>
      </c>
      <c r="B191" s="5" t="s">
        <v>3825</v>
      </c>
      <c r="C191" s="5" t="s">
        <v>188</v>
      </c>
      <c r="D191" s="5">
        <v>9</v>
      </c>
      <c r="E191" s="8">
        <v>100</v>
      </c>
      <c r="F191" s="8">
        <v>108.42735840727504</v>
      </c>
      <c r="G191" s="8">
        <v>109.00263702842383</v>
      </c>
      <c r="H191" s="8">
        <v>103.09924716873651</v>
      </c>
      <c r="I191" s="8">
        <v>101.92183807673021</v>
      </c>
      <c r="J191" s="8">
        <v>113.24279734788689</v>
      </c>
      <c r="K191" s="8">
        <v>117.84835402563974</v>
      </c>
      <c r="L191" s="8">
        <v>120.68827690781781</v>
      </c>
      <c r="M191" s="8">
        <v>123.05842305380904</v>
      </c>
      <c r="N191" s="8">
        <v>125.40716725577026</v>
      </c>
      <c r="O191" s="8">
        <v>125.31811402179338</v>
      </c>
      <c r="P191" s="8">
        <v>126.6436147450034</v>
      </c>
      <c r="Q191" s="8">
        <v>140.47300147208</v>
      </c>
      <c r="R191" s="8">
        <v>146.05167400061904</v>
      </c>
      <c r="S191" s="8">
        <v>147.57141906097613</v>
      </c>
      <c r="T191" s="8">
        <v>143.05657657742492</v>
      </c>
      <c r="U191" s="8">
        <v>144.04449594080896</v>
      </c>
      <c r="V191" s="8">
        <v>117.1351827541375</v>
      </c>
      <c r="W191" s="8">
        <v>101.20853002009275</v>
      </c>
      <c r="X191" s="8">
        <v>90.86247833228515</v>
      </c>
      <c r="Y191" s="8">
        <v>96.507662401895416</v>
      </c>
      <c r="Z191" s="8">
        <v>120.43937908013149</v>
      </c>
      <c r="AA191" s="8">
        <v>135.12391648517027</v>
      </c>
      <c r="AB191" s="8">
        <v>132.08684795730071</v>
      </c>
      <c r="AN191" s="8"/>
      <c r="AQ191" s="8"/>
    </row>
    <row r="192" spans="1:43" x14ac:dyDescent="0.2">
      <c r="A192" s="7" t="str">
        <f t="shared" si="2"/>
        <v>bue_nemiet_Ja_10</v>
      </c>
      <c r="B192" s="5" t="s">
        <v>3825</v>
      </c>
      <c r="C192" s="5" t="s">
        <v>188</v>
      </c>
      <c r="D192" s="5">
        <v>10</v>
      </c>
      <c r="E192" s="8">
        <v>100</v>
      </c>
      <c r="F192" s="8">
        <v>103.55877420189712</v>
      </c>
      <c r="G192" s="8">
        <v>106.25727811463605</v>
      </c>
      <c r="H192" s="8">
        <v>104.82323077943028</v>
      </c>
      <c r="I192" s="8">
        <v>104.55597986162593</v>
      </c>
      <c r="J192" s="8">
        <v>102.14800662316152</v>
      </c>
      <c r="K192" s="8">
        <v>104.49407456637357</v>
      </c>
      <c r="L192" s="8">
        <v>103.29174310433291</v>
      </c>
      <c r="M192" s="8">
        <v>102.13945314996684</v>
      </c>
      <c r="N192" s="8">
        <v>110.00076649607753</v>
      </c>
      <c r="O192" s="8">
        <v>109.09975815102094</v>
      </c>
      <c r="P192" s="8">
        <v>114.70921450227642</v>
      </c>
      <c r="Q192" s="8">
        <v>127.11260568824116</v>
      </c>
      <c r="R192" s="8">
        <v>119.85525973527655</v>
      </c>
      <c r="S192" s="8">
        <v>117.59077005890413</v>
      </c>
      <c r="T192" s="8">
        <v>112.22399390515309</v>
      </c>
      <c r="U192" s="8">
        <v>112.71310656287011</v>
      </c>
      <c r="V192" s="8">
        <v>110.04862103789732</v>
      </c>
      <c r="W192" s="8">
        <v>93.773299147031821</v>
      </c>
      <c r="X192" s="8">
        <v>94.329737044566485</v>
      </c>
      <c r="Y192" s="8">
        <v>95.873886006444053</v>
      </c>
      <c r="Z192" s="8">
        <v>110.67626825693819</v>
      </c>
      <c r="AA192" s="8">
        <v>113.53378176636264</v>
      </c>
      <c r="AB192" s="8">
        <v>104.05910169158979</v>
      </c>
      <c r="AN192" s="8"/>
      <c r="AQ192" s="8"/>
    </row>
    <row r="193" spans="1:43" x14ac:dyDescent="0.2">
      <c r="A193" s="7" t="str">
        <f t="shared" si="2"/>
        <v>bue_nemiet_Ja_11</v>
      </c>
      <c r="B193" s="5" t="s">
        <v>3825</v>
      </c>
      <c r="C193" s="5" t="s">
        <v>188</v>
      </c>
      <c r="D193" s="5">
        <v>11</v>
      </c>
      <c r="E193" s="8">
        <v>100</v>
      </c>
      <c r="F193" s="8">
        <v>106.2330717548034</v>
      </c>
      <c r="G193" s="8">
        <v>108.05557936540389</v>
      </c>
      <c r="H193" s="8">
        <v>99.282677712786864</v>
      </c>
      <c r="I193" s="8">
        <v>99.935434893718096</v>
      </c>
      <c r="J193" s="8">
        <v>98.830292997260401</v>
      </c>
      <c r="K193" s="8">
        <v>88.684960547209698</v>
      </c>
      <c r="L193" s="8">
        <v>89.534803884164475</v>
      </c>
      <c r="M193" s="8">
        <v>86.695881812552571</v>
      </c>
      <c r="N193" s="8">
        <v>94.252854604865917</v>
      </c>
      <c r="O193" s="8">
        <v>101.2060670298583</v>
      </c>
      <c r="P193" s="8">
        <v>101.10831994900815</v>
      </c>
      <c r="Q193" s="8">
        <v>106.03920764341474</v>
      </c>
      <c r="R193" s="8">
        <v>114.45128183418845</v>
      </c>
      <c r="S193" s="8">
        <v>119.17093243888561</v>
      </c>
      <c r="T193" s="8">
        <v>116.12388806070825</v>
      </c>
      <c r="U193" s="8">
        <v>113.34329461055295</v>
      </c>
      <c r="V193" s="8">
        <v>94.15796041842917</v>
      </c>
      <c r="W193" s="8">
        <v>83.988294551828986</v>
      </c>
      <c r="X193" s="8">
        <v>97.116655336694109</v>
      </c>
      <c r="Y193" s="8">
        <v>97.991071853210144</v>
      </c>
      <c r="Z193" s="8">
        <v>101.51014423408648</v>
      </c>
      <c r="AA193" s="8">
        <v>101.37266533924836</v>
      </c>
      <c r="AB193" s="8">
        <v>99.651361081197038</v>
      </c>
      <c r="AN193" s="8"/>
      <c r="AQ193" s="8"/>
    </row>
    <row r="194" spans="1:43" x14ac:dyDescent="0.2">
      <c r="A194" s="7" t="str">
        <f t="shared" si="2"/>
        <v>bue_nemiet_Ja_12</v>
      </c>
      <c r="B194" s="5" t="s">
        <v>3825</v>
      </c>
      <c r="C194" s="5" t="s">
        <v>188</v>
      </c>
      <c r="D194" s="5">
        <v>12</v>
      </c>
      <c r="E194" s="8">
        <v>100</v>
      </c>
      <c r="F194" s="8">
        <v>104.20788031954484</v>
      </c>
      <c r="G194" s="8">
        <v>111.79804687352437</v>
      </c>
      <c r="H194" s="8">
        <v>112.9614340207528</v>
      </c>
      <c r="I194" s="8">
        <v>107.2452362229857</v>
      </c>
      <c r="J194" s="8">
        <v>101.917864829447</v>
      </c>
      <c r="K194" s="8">
        <v>102.314708628285</v>
      </c>
      <c r="L194" s="8">
        <v>107.61708773964287</v>
      </c>
      <c r="M194" s="8">
        <v>106.88919106267434</v>
      </c>
      <c r="N194" s="8">
        <v>108.74334560418161</v>
      </c>
      <c r="O194" s="8">
        <v>112.3626964544284</v>
      </c>
      <c r="P194" s="8">
        <v>104.38673733526275</v>
      </c>
      <c r="Q194" s="8">
        <v>122.33050510049766</v>
      </c>
      <c r="R194" s="8">
        <v>121.3455695476642</v>
      </c>
      <c r="S194" s="8">
        <v>124.01415190495845</v>
      </c>
      <c r="T194" s="8">
        <v>129.33497983480859</v>
      </c>
      <c r="U194" s="8">
        <v>123.95506928040948</v>
      </c>
      <c r="V194" s="8">
        <v>99.296334584669779</v>
      </c>
      <c r="W194" s="8">
        <v>89.603656218766787</v>
      </c>
      <c r="X194" s="8">
        <v>107.32984651540343</v>
      </c>
      <c r="Y194" s="8">
        <v>112.29897228870371</v>
      </c>
      <c r="Z194" s="8">
        <v>106.43875261372501</v>
      </c>
      <c r="AA194" s="8">
        <v>100.61026709444867</v>
      </c>
      <c r="AB194" s="8">
        <v>100.04753865378085</v>
      </c>
      <c r="AN194" s="8"/>
      <c r="AQ194" s="8"/>
    </row>
    <row r="195" spans="1:43" x14ac:dyDescent="0.2">
      <c r="A195" s="7" t="str">
        <f t="shared" si="2"/>
        <v>bue_nemiet_Ja_13</v>
      </c>
      <c r="B195" s="5" t="s">
        <v>3825</v>
      </c>
      <c r="C195" s="5" t="s">
        <v>188</v>
      </c>
      <c r="D195" s="5">
        <v>13</v>
      </c>
      <c r="E195" s="8">
        <v>100</v>
      </c>
      <c r="F195" s="8">
        <v>104.30943479247279</v>
      </c>
      <c r="G195" s="8">
        <v>112.18966352092501</v>
      </c>
      <c r="H195" s="8">
        <v>113.41206529122292</v>
      </c>
      <c r="I195" s="8">
        <v>108.74626453098242</v>
      </c>
      <c r="J195" s="8">
        <v>103.12935353056093</v>
      </c>
      <c r="K195" s="8">
        <v>103.45486650275267</v>
      </c>
      <c r="L195" s="8">
        <v>108.91404024555224</v>
      </c>
      <c r="M195" s="8">
        <v>108.04601692926099</v>
      </c>
      <c r="N195" s="8">
        <v>117.52528310677171</v>
      </c>
      <c r="O195" s="8">
        <v>122.63570218699735</v>
      </c>
      <c r="P195" s="8">
        <v>118.41439895448835</v>
      </c>
      <c r="Q195" s="8">
        <v>130.25019173692169</v>
      </c>
      <c r="R195" s="8">
        <v>130.24158591940395</v>
      </c>
      <c r="S195" s="8">
        <v>137.83387634817282</v>
      </c>
      <c r="T195" s="8">
        <v>134.35004534671734</v>
      </c>
      <c r="U195" s="8">
        <v>130.16327215821869</v>
      </c>
      <c r="V195" s="8">
        <v>115.45827633437811</v>
      </c>
      <c r="W195" s="8">
        <v>110.94232865237518</v>
      </c>
      <c r="X195" s="8">
        <v>120.92549912853397</v>
      </c>
      <c r="Y195" s="8">
        <v>120.62973545821404</v>
      </c>
      <c r="Z195" s="8">
        <v>121.92675496168883</v>
      </c>
      <c r="AA195" s="8">
        <v>114.27712093913757</v>
      </c>
      <c r="AB195" s="8">
        <v>110.51688791533543</v>
      </c>
      <c r="AN195" s="8"/>
      <c r="AQ195" s="8"/>
    </row>
    <row r="196" spans="1:43" x14ac:dyDescent="0.2">
      <c r="A196" s="7" t="str">
        <f t="shared" si="2"/>
        <v>bue_nemiet_Ja_14</v>
      </c>
      <c r="B196" s="5" t="s">
        <v>3825</v>
      </c>
      <c r="C196" s="5" t="s">
        <v>188</v>
      </c>
      <c r="D196" s="5">
        <v>14</v>
      </c>
      <c r="E196" s="8">
        <v>100</v>
      </c>
      <c r="F196" s="8">
        <v>105.7712946240427</v>
      </c>
      <c r="G196" s="8">
        <v>108.11530969162568</v>
      </c>
      <c r="H196" s="8">
        <v>107.33687656920927</v>
      </c>
      <c r="I196" s="8">
        <v>106.99812121757455</v>
      </c>
      <c r="J196" s="8">
        <v>106.68222601470521</v>
      </c>
      <c r="K196" s="8">
        <v>107.68297710933984</v>
      </c>
      <c r="L196" s="8">
        <v>106.30598326229122</v>
      </c>
      <c r="M196" s="8">
        <v>106.7371889965676</v>
      </c>
      <c r="N196" s="8">
        <v>101.74977172385691</v>
      </c>
      <c r="O196" s="8">
        <v>96.941944447713595</v>
      </c>
      <c r="P196" s="8">
        <v>96.253790829519644</v>
      </c>
      <c r="Q196" s="8">
        <v>96.587850188656944</v>
      </c>
      <c r="R196" s="8">
        <v>104.05428153038736</v>
      </c>
      <c r="S196" s="8">
        <v>123.92918428368293</v>
      </c>
      <c r="T196" s="8">
        <v>102.2972649159294</v>
      </c>
      <c r="U196" s="8">
        <v>91.969733794007311</v>
      </c>
      <c r="V196" s="8">
        <v>103.5071270136668</v>
      </c>
      <c r="W196" s="8">
        <v>101.87355834990032</v>
      </c>
      <c r="X196" s="8">
        <v>106.83618196744152</v>
      </c>
      <c r="Y196" s="8">
        <v>95.381875812831439</v>
      </c>
      <c r="Z196" s="8">
        <v>109.40488253372133</v>
      </c>
      <c r="AA196" s="8">
        <v>116.97188068749567</v>
      </c>
      <c r="AB196" s="8">
        <v>107.5865656389912</v>
      </c>
      <c r="AN196" s="8"/>
      <c r="AQ196" s="8"/>
    </row>
    <row r="197" spans="1:43" x14ac:dyDescent="0.2">
      <c r="A197" s="7" t="str">
        <f t="shared" si="2"/>
        <v>bue_nemiet_Ja_17</v>
      </c>
      <c r="B197" s="5" t="s">
        <v>3825</v>
      </c>
      <c r="C197" s="5" t="s">
        <v>188</v>
      </c>
      <c r="D197" s="5">
        <v>17</v>
      </c>
      <c r="E197" s="8">
        <v>100</v>
      </c>
      <c r="F197" s="8">
        <v>105.93276385335595</v>
      </c>
      <c r="G197" s="8">
        <v>107.94810387812433</v>
      </c>
      <c r="H197" s="8">
        <v>107.35805825362854</v>
      </c>
      <c r="I197" s="8">
        <v>107.15253192849097</v>
      </c>
      <c r="J197" s="8">
        <v>96.879229213467184</v>
      </c>
      <c r="K197" s="8">
        <v>98.952799299098075</v>
      </c>
      <c r="L197" s="8">
        <v>100.79982143768709</v>
      </c>
      <c r="M197" s="8">
        <v>104.60606175669606</v>
      </c>
      <c r="N197" s="8">
        <v>111.00494221951629</v>
      </c>
      <c r="O197" s="8">
        <v>110.36128300729679</v>
      </c>
      <c r="P197" s="8">
        <v>107.41102623932051</v>
      </c>
      <c r="Q197" s="8">
        <v>123.05801455292689</v>
      </c>
      <c r="R197" s="8">
        <v>120.91242477152724</v>
      </c>
      <c r="S197" s="8">
        <v>114.55782368095713</v>
      </c>
      <c r="T197" s="8">
        <v>115.54396246548447</v>
      </c>
      <c r="U197" s="8">
        <v>107.16740177427178</v>
      </c>
      <c r="V197" s="8">
        <v>98.09828529380944</v>
      </c>
      <c r="W197" s="8">
        <v>95.515302979684407</v>
      </c>
      <c r="X197" s="8">
        <v>105.25938185037027</v>
      </c>
      <c r="Y197" s="8">
        <v>98.415374647761027</v>
      </c>
      <c r="Z197" s="8">
        <v>106.2236805713931</v>
      </c>
      <c r="AA197" s="8">
        <v>108.73750457357019</v>
      </c>
      <c r="AB197" s="8">
        <v>102.56696999993744</v>
      </c>
      <c r="AN197" s="8"/>
      <c r="AQ197" s="8"/>
    </row>
    <row r="198" spans="1:43" x14ac:dyDescent="0.2">
      <c r="A198" s="7" t="str">
        <f t="shared" si="2"/>
        <v>bue_nemiet_Ja_18</v>
      </c>
      <c r="B198" s="5" t="s">
        <v>3825</v>
      </c>
      <c r="C198" s="5" t="s">
        <v>188</v>
      </c>
      <c r="D198" s="5">
        <v>18</v>
      </c>
      <c r="E198" s="8">
        <v>100</v>
      </c>
      <c r="F198" s="8">
        <v>107.01964596702931</v>
      </c>
      <c r="G198" s="8">
        <v>108.21473364494554</v>
      </c>
      <c r="H198" s="8">
        <v>108.08154952655127</v>
      </c>
      <c r="I198" s="8">
        <v>107.75515255795941</v>
      </c>
      <c r="J198" s="8">
        <v>107.4529841434862</v>
      </c>
      <c r="K198" s="8">
        <v>109.75691470419673</v>
      </c>
      <c r="L198" s="8">
        <v>108.38057736111875</v>
      </c>
      <c r="M198" s="8">
        <v>107.38041579324565</v>
      </c>
      <c r="N198" s="8">
        <v>110.4729094220984</v>
      </c>
      <c r="O198" s="8">
        <v>116.3207907327034</v>
      </c>
      <c r="P198" s="8">
        <v>107.10743473501046</v>
      </c>
      <c r="Q198" s="8">
        <v>123.86080074200643</v>
      </c>
      <c r="R198" s="8">
        <v>135.92493970902578</v>
      </c>
      <c r="S198" s="8">
        <v>128.00146223403343</v>
      </c>
      <c r="T198" s="8">
        <v>123.14552421310856</v>
      </c>
      <c r="U198" s="8">
        <v>120.25106827385676</v>
      </c>
      <c r="V198" s="8">
        <v>102.66403175722959</v>
      </c>
      <c r="W198" s="8">
        <v>91.748245235157526</v>
      </c>
      <c r="X198" s="8">
        <v>104.85922309804316</v>
      </c>
      <c r="Y198" s="8">
        <v>104.77450965158981</v>
      </c>
      <c r="Z198" s="8">
        <v>108.2613491240424</v>
      </c>
      <c r="AA198" s="8">
        <v>112.62049718614054</v>
      </c>
      <c r="AB198" s="8">
        <v>105.19012351623222</v>
      </c>
      <c r="AN198" s="8"/>
      <c r="AQ198" s="8"/>
    </row>
    <row r="199" spans="1:43" x14ac:dyDescent="0.2">
      <c r="A199" s="7" t="str">
        <f t="shared" ref="A199:A262" si="3">CONCATENATE(B199,"_",C199,"_",D199)</f>
        <v>bue_nemiet_Ja_19</v>
      </c>
      <c r="B199" s="5" t="s">
        <v>3825</v>
      </c>
      <c r="C199" s="5" t="s">
        <v>188</v>
      </c>
      <c r="D199" s="5">
        <v>19</v>
      </c>
      <c r="E199" s="8">
        <v>100</v>
      </c>
      <c r="F199" s="8">
        <v>106.24154440001456</v>
      </c>
      <c r="G199" s="8">
        <v>108.98181677765717</v>
      </c>
      <c r="H199" s="8">
        <v>107.96100608657385</v>
      </c>
      <c r="I199" s="8">
        <v>107.59031912723083</v>
      </c>
      <c r="J199" s="8">
        <v>107.01687258965893</v>
      </c>
      <c r="K199" s="8">
        <v>116.79030436851522</v>
      </c>
      <c r="L199" s="8">
        <v>119.75263646580665</v>
      </c>
      <c r="M199" s="8">
        <v>118.29181070598284</v>
      </c>
      <c r="N199" s="8">
        <v>120.70129266490508</v>
      </c>
      <c r="O199" s="8">
        <v>114.00624693647474</v>
      </c>
      <c r="P199" s="8">
        <v>109.13293807603827</v>
      </c>
      <c r="Q199" s="8">
        <v>123.17298726069161</v>
      </c>
      <c r="R199" s="8">
        <v>128.95032407321034</v>
      </c>
      <c r="S199" s="8">
        <v>135.33299769879977</v>
      </c>
      <c r="T199" s="8">
        <v>138.44217711314323</v>
      </c>
      <c r="U199" s="8">
        <v>132.59711137740661</v>
      </c>
      <c r="V199" s="8">
        <v>111.76495516844098</v>
      </c>
      <c r="W199" s="8">
        <v>103.67678530655641</v>
      </c>
      <c r="X199" s="8">
        <v>120.30206405612576</v>
      </c>
      <c r="Y199" s="8">
        <v>116.93800829200673</v>
      </c>
      <c r="Z199" s="8">
        <v>112.96934016263731</v>
      </c>
      <c r="AA199" s="8">
        <v>121.35440769506285</v>
      </c>
      <c r="AB199" s="8">
        <v>116.10394556103643</v>
      </c>
      <c r="AN199" s="8"/>
      <c r="AQ199" s="8"/>
    </row>
    <row r="200" spans="1:43" x14ac:dyDescent="0.2">
      <c r="A200" s="7" t="str">
        <f t="shared" si="3"/>
        <v>bue_nemiet_Ja_20</v>
      </c>
      <c r="B200" s="5" t="s">
        <v>3825</v>
      </c>
      <c r="C200" s="5" t="s">
        <v>188</v>
      </c>
      <c r="D200" s="5">
        <v>20</v>
      </c>
      <c r="E200" s="8">
        <v>100</v>
      </c>
      <c r="F200" s="8">
        <v>105.75715296048989</v>
      </c>
      <c r="G200" s="8">
        <v>107.90840663241794</v>
      </c>
      <c r="H200" s="8">
        <v>107.39083165812953</v>
      </c>
      <c r="I200" s="8">
        <v>107.49631818100663</v>
      </c>
      <c r="J200" s="8">
        <v>107.8594623429527</v>
      </c>
      <c r="K200" s="8">
        <v>105.72178489577631</v>
      </c>
      <c r="L200" s="8">
        <v>106.10570075470736</v>
      </c>
      <c r="M200" s="8">
        <v>106.09714229650589</v>
      </c>
      <c r="N200" s="8">
        <v>104.37223716100621</v>
      </c>
      <c r="O200" s="8">
        <v>104.43280001274211</v>
      </c>
      <c r="P200" s="8">
        <v>101.4714725111689</v>
      </c>
      <c r="Q200" s="8">
        <v>105.66238368343974</v>
      </c>
      <c r="R200" s="8">
        <v>123.20889042577699</v>
      </c>
      <c r="S200" s="8">
        <v>121.60970150568183</v>
      </c>
      <c r="T200" s="8">
        <v>134.01093143205537</v>
      </c>
      <c r="U200" s="8">
        <v>130.06780551358472</v>
      </c>
      <c r="V200" s="8">
        <v>106.40240788920458</v>
      </c>
      <c r="W200" s="8">
        <v>99.151041331426669</v>
      </c>
      <c r="X200" s="8">
        <v>111.17923864747858</v>
      </c>
      <c r="Y200" s="8">
        <v>109.39222447358389</v>
      </c>
      <c r="Z200" s="8">
        <v>109.07909595802003</v>
      </c>
      <c r="AA200" s="8">
        <v>95.856393119459767</v>
      </c>
      <c r="AB200" s="8">
        <v>87.483730907478517</v>
      </c>
      <c r="AN200" s="8"/>
      <c r="AQ200" s="8"/>
    </row>
    <row r="201" spans="1:43" x14ac:dyDescent="0.2">
      <c r="A201" s="7" t="str">
        <f t="shared" si="3"/>
        <v>bue_nemiet_Ja_21</v>
      </c>
      <c r="B201" s="5" t="s">
        <v>3825</v>
      </c>
      <c r="C201" s="5" t="s">
        <v>188</v>
      </c>
      <c r="D201" s="5">
        <v>21</v>
      </c>
      <c r="E201" s="8">
        <v>100</v>
      </c>
      <c r="F201" s="8">
        <v>105.92314693547371</v>
      </c>
      <c r="G201" s="8">
        <v>107.79932149635552</v>
      </c>
      <c r="H201" s="8">
        <v>107.21577279388261</v>
      </c>
      <c r="I201" s="8">
        <v>106.97007761471053</v>
      </c>
      <c r="J201" s="8">
        <v>106.73499339853088</v>
      </c>
      <c r="K201" s="8">
        <v>108.18291494957073</v>
      </c>
      <c r="L201" s="8">
        <v>106.98479351372487</v>
      </c>
      <c r="M201" s="8">
        <v>107.13384109441205</v>
      </c>
      <c r="N201" s="8">
        <v>109.19248306145151</v>
      </c>
      <c r="O201" s="8">
        <v>108.44013756469391</v>
      </c>
      <c r="P201" s="8">
        <v>112.76387668399614</v>
      </c>
      <c r="Q201" s="8">
        <v>141.29751160570248</v>
      </c>
      <c r="R201" s="8">
        <v>156.10554138411212</v>
      </c>
      <c r="S201" s="8">
        <v>152.48795301599552</v>
      </c>
      <c r="T201" s="8">
        <v>146.84257471161618</v>
      </c>
      <c r="U201" s="8">
        <v>142.56862835824242</v>
      </c>
      <c r="V201" s="8">
        <v>110.88067049619468</v>
      </c>
      <c r="W201" s="8">
        <v>95.01026003789525</v>
      </c>
      <c r="X201" s="8">
        <v>103.61646504298821</v>
      </c>
      <c r="Y201" s="8">
        <v>112.52864705742995</v>
      </c>
      <c r="Z201" s="8">
        <v>119.4232917484142</v>
      </c>
      <c r="AA201" s="8">
        <v>126.49758269730353</v>
      </c>
      <c r="AB201" s="8">
        <v>118.0869213126515</v>
      </c>
      <c r="AN201" s="8"/>
      <c r="AQ201" s="8"/>
    </row>
    <row r="202" spans="1:43" x14ac:dyDescent="0.2">
      <c r="A202" s="7" t="str">
        <f t="shared" si="3"/>
        <v>bue_nemiet_Ja_22</v>
      </c>
      <c r="B202" s="5" t="s">
        <v>3825</v>
      </c>
      <c r="C202" s="5" t="s">
        <v>188</v>
      </c>
      <c r="D202" s="5">
        <v>22</v>
      </c>
      <c r="E202" s="8">
        <v>100</v>
      </c>
      <c r="F202" s="8">
        <v>109.58424708336021</v>
      </c>
      <c r="G202" s="8">
        <v>112.25629353888873</v>
      </c>
      <c r="H202" s="8">
        <v>113.50652684475462</v>
      </c>
      <c r="I202" s="8">
        <v>117.66813576725066</v>
      </c>
      <c r="J202" s="8">
        <v>117.78275130563136</v>
      </c>
      <c r="K202" s="8">
        <v>116.42311235594673</v>
      </c>
      <c r="L202" s="8">
        <v>118.95355802532271</v>
      </c>
      <c r="M202" s="8">
        <v>122.40683689772808</v>
      </c>
      <c r="N202" s="8">
        <v>130.36560948542052</v>
      </c>
      <c r="O202" s="8">
        <v>131.32408708956461</v>
      </c>
      <c r="P202" s="8">
        <v>131.00580882444839</v>
      </c>
      <c r="Q202" s="8">
        <v>143.72994275488412</v>
      </c>
      <c r="R202" s="8">
        <v>147.9614061732826</v>
      </c>
      <c r="S202" s="8">
        <v>143.64887646684522</v>
      </c>
      <c r="T202" s="8">
        <v>134.63110991854148</v>
      </c>
      <c r="U202" s="8">
        <v>134.70020035875092</v>
      </c>
      <c r="V202" s="8">
        <v>114.61480327300013</v>
      </c>
      <c r="W202" s="8">
        <v>103.57369247334374</v>
      </c>
      <c r="X202" s="8">
        <v>122.10146843457912</v>
      </c>
      <c r="Y202" s="8">
        <v>120.66466904039342</v>
      </c>
      <c r="Z202" s="8">
        <v>122.71615421292064</v>
      </c>
      <c r="AA202" s="8">
        <v>134.34233422800884</v>
      </c>
      <c r="AB202" s="8">
        <v>129.11681321069852</v>
      </c>
      <c r="AN202" s="8"/>
      <c r="AQ202" s="8"/>
    </row>
    <row r="203" spans="1:43" x14ac:dyDescent="0.2">
      <c r="A203" s="7" t="str">
        <f t="shared" si="3"/>
        <v>bue_nemiet_Ja_23</v>
      </c>
      <c r="B203" s="5" t="s">
        <v>3825</v>
      </c>
      <c r="C203" s="5" t="s">
        <v>188</v>
      </c>
      <c r="D203" s="5">
        <v>23</v>
      </c>
      <c r="E203" s="8">
        <v>100</v>
      </c>
      <c r="F203" s="8">
        <v>107.28625568478571</v>
      </c>
      <c r="G203" s="8">
        <v>108.57188254750807</v>
      </c>
      <c r="H203" s="8">
        <v>108.45733028651374</v>
      </c>
      <c r="I203" s="8">
        <v>108.03982995579466</v>
      </c>
      <c r="J203" s="8">
        <v>107.65956249153481</v>
      </c>
      <c r="K203" s="8">
        <v>109.94627240467017</v>
      </c>
      <c r="L203" s="8">
        <v>108.38701421771397</v>
      </c>
      <c r="M203" s="8">
        <v>107.19177900273471</v>
      </c>
      <c r="N203" s="8">
        <v>120.74881997304901</v>
      </c>
      <c r="O203" s="8">
        <v>107.50321356719456</v>
      </c>
      <c r="P203" s="8">
        <v>114.1484762142746</v>
      </c>
      <c r="Q203" s="8">
        <v>186.02401356866852</v>
      </c>
      <c r="R203" s="8">
        <v>154.48186786260035</v>
      </c>
      <c r="S203" s="8">
        <v>176.86295745296718</v>
      </c>
      <c r="T203" s="8">
        <v>204.94561845398712</v>
      </c>
      <c r="U203" s="8">
        <v>204.24407434496339</v>
      </c>
      <c r="V203" s="8">
        <v>144.79856460438333</v>
      </c>
      <c r="W203" s="8">
        <v>122.06422439217441</v>
      </c>
      <c r="X203" s="8">
        <v>121.53290986316574</v>
      </c>
      <c r="Y203" s="8">
        <v>117.13798742063457</v>
      </c>
      <c r="Z203" s="8">
        <v>121.14854823210894</v>
      </c>
      <c r="AA203" s="8">
        <v>119.40582815126291</v>
      </c>
      <c r="AB203" s="8">
        <v>113.12038627307098</v>
      </c>
      <c r="AN203" s="8"/>
      <c r="AQ203" s="8"/>
    </row>
    <row r="204" spans="1:43" x14ac:dyDescent="0.2">
      <c r="A204" s="7" t="str">
        <f t="shared" si="3"/>
        <v>bue_nemiet_Ja_24</v>
      </c>
      <c r="B204" s="5" t="s">
        <v>3825</v>
      </c>
      <c r="C204" s="5" t="s">
        <v>188</v>
      </c>
      <c r="D204" s="5">
        <v>24</v>
      </c>
      <c r="E204" s="8">
        <v>100</v>
      </c>
      <c r="F204" s="8">
        <v>103.58871403900061</v>
      </c>
      <c r="G204" s="8">
        <v>106.33269318016391</v>
      </c>
      <c r="H204" s="8">
        <v>104.88677952835165</v>
      </c>
      <c r="I204" s="8">
        <v>104.5944895055321</v>
      </c>
      <c r="J204" s="8">
        <v>94.704448915135927</v>
      </c>
      <c r="K204" s="8">
        <v>97.948458975501836</v>
      </c>
      <c r="L204" s="8">
        <v>97.950523611257907</v>
      </c>
      <c r="M204" s="8">
        <v>101.40505598348209</v>
      </c>
      <c r="N204" s="8">
        <v>113.6989447610873</v>
      </c>
      <c r="O204" s="8">
        <v>120.24698066133897</v>
      </c>
      <c r="P204" s="8">
        <v>116.43689182014595</v>
      </c>
      <c r="Q204" s="8">
        <v>143.76191561148156</v>
      </c>
      <c r="R204" s="8">
        <v>133.12364911002248</v>
      </c>
      <c r="S204" s="8">
        <v>154.03428879747489</v>
      </c>
      <c r="T204" s="8">
        <v>167.75866901023448</v>
      </c>
      <c r="U204" s="8">
        <v>163.17497596852809</v>
      </c>
      <c r="V204" s="8">
        <v>124.98989578473341</v>
      </c>
      <c r="W204" s="8">
        <v>109.28348632890079</v>
      </c>
      <c r="X204" s="8">
        <v>119.28307794975164</v>
      </c>
      <c r="Y204" s="8">
        <v>109.91708405093419</v>
      </c>
      <c r="Z204" s="8">
        <v>118.86881124972271</v>
      </c>
      <c r="AA204" s="8">
        <v>111.60792158619932</v>
      </c>
      <c r="AB204" s="8">
        <v>106.63265043790942</v>
      </c>
      <c r="AN204" s="8"/>
      <c r="AQ204" s="8"/>
    </row>
    <row r="205" spans="1:43" x14ac:dyDescent="0.2">
      <c r="A205" s="7" t="str">
        <f t="shared" si="3"/>
        <v>bue_nemiet_Ja_25</v>
      </c>
      <c r="B205" s="5" t="s">
        <v>3825</v>
      </c>
      <c r="C205" s="5" t="s">
        <v>188</v>
      </c>
      <c r="D205" s="5">
        <v>25</v>
      </c>
      <c r="E205" s="8">
        <v>100</v>
      </c>
      <c r="F205" s="8">
        <v>109.56094090352768</v>
      </c>
      <c r="G205" s="8">
        <v>112.28657569695469</v>
      </c>
      <c r="H205" s="8">
        <v>113.65738706854864</v>
      </c>
      <c r="I205" s="8">
        <v>125.7149302999607</v>
      </c>
      <c r="J205" s="8">
        <v>129.96259882008661</v>
      </c>
      <c r="K205" s="8">
        <v>115.89360912398932</v>
      </c>
      <c r="L205" s="8">
        <v>124.41677094043916</v>
      </c>
      <c r="M205" s="8">
        <v>132.06618350106311</v>
      </c>
      <c r="N205" s="8">
        <v>128.83103545932636</v>
      </c>
      <c r="O205" s="8">
        <v>125.85955470479171</v>
      </c>
      <c r="P205" s="8">
        <v>160.38847497064236</v>
      </c>
      <c r="Q205" s="8">
        <v>167.27716260242812</v>
      </c>
      <c r="R205" s="8">
        <v>159.91210056071489</v>
      </c>
      <c r="S205" s="8">
        <v>153.87664798276884</v>
      </c>
      <c r="T205" s="8">
        <v>144.40077035856413</v>
      </c>
      <c r="U205" s="8">
        <v>147.19488875399384</v>
      </c>
      <c r="V205" s="8">
        <v>132.82079793778055</v>
      </c>
      <c r="W205" s="8">
        <v>120.29598672320316</v>
      </c>
      <c r="X205" s="8">
        <v>132.36555630389208</v>
      </c>
      <c r="Y205" s="8">
        <v>120.69565779193461</v>
      </c>
      <c r="Z205" s="8">
        <v>111.27565640171291</v>
      </c>
      <c r="AA205" s="8">
        <v>118.33737071134736</v>
      </c>
      <c r="AB205" s="8">
        <v>123.60900746899839</v>
      </c>
      <c r="AN205" s="8"/>
      <c r="AQ205" s="8"/>
    </row>
    <row r="206" spans="1:43" x14ac:dyDescent="0.2">
      <c r="A206" s="7" t="str">
        <f t="shared" si="3"/>
        <v>bue_mw_Ja_1</v>
      </c>
      <c r="B206" s="5" t="s">
        <v>3826</v>
      </c>
      <c r="C206" s="5" t="s">
        <v>188</v>
      </c>
      <c r="D206" s="5">
        <v>1</v>
      </c>
      <c r="E206" s="8">
        <v>100</v>
      </c>
      <c r="F206" s="8">
        <v>113.80985871724731</v>
      </c>
      <c r="G206" s="8">
        <v>113.06129140486838</v>
      </c>
      <c r="H206" s="8">
        <v>108.77442282344609</v>
      </c>
      <c r="I206" s="8">
        <v>107.83625109763038</v>
      </c>
      <c r="J206" s="8">
        <v>128.47209575387976</v>
      </c>
      <c r="K206" s="8">
        <v>128.69539589056228</v>
      </c>
      <c r="L206" s="8">
        <v>134.65677597573739</v>
      </c>
      <c r="M206" s="8">
        <v>126.70542513260894</v>
      </c>
      <c r="N206" s="8">
        <v>130.33861616211769</v>
      </c>
      <c r="O206" s="8">
        <v>131.23008007008005</v>
      </c>
      <c r="P206" s="8">
        <v>126.67720330963897</v>
      </c>
      <c r="Q206" s="8">
        <v>147.26504478164802</v>
      </c>
      <c r="R206" s="8">
        <v>145.52134999238416</v>
      </c>
      <c r="S206" s="8">
        <v>145.98003697297634</v>
      </c>
      <c r="T206" s="8">
        <v>147.67494276710295</v>
      </c>
      <c r="U206" s="8">
        <v>153.93855344695942</v>
      </c>
      <c r="V206" s="8">
        <v>130.30313165535426</v>
      </c>
      <c r="W206" s="8">
        <v>114.31783841225692</v>
      </c>
      <c r="X206" s="8">
        <v>134.73772906498317</v>
      </c>
      <c r="Y206" s="8">
        <v>132.2999798650614</v>
      </c>
      <c r="Z206" s="8">
        <v>141.08756399012233</v>
      </c>
      <c r="AA206" s="8">
        <v>153.28552912592102</v>
      </c>
      <c r="AB206" s="8">
        <v>143.6341469660338</v>
      </c>
      <c r="AN206" s="8"/>
      <c r="AQ206" s="8"/>
    </row>
    <row r="207" spans="1:43" x14ac:dyDescent="0.2">
      <c r="A207" s="7" t="str">
        <f t="shared" si="3"/>
        <v>bue_mw_Ja_2</v>
      </c>
      <c r="B207" s="5" t="s">
        <v>3826</v>
      </c>
      <c r="C207" s="5" t="s">
        <v>188</v>
      </c>
      <c r="D207" s="5">
        <v>2</v>
      </c>
      <c r="E207" s="8">
        <v>100</v>
      </c>
      <c r="F207" s="8">
        <v>109.393757090728</v>
      </c>
      <c r="G207" s="8">
        <v>110.133306085166</v>
      </c>
      <c r="H207" s="8">
        <v>109.43454772185812</v>
      </c>
      <c r="I207" s="8">
        <v>114.96982238542037</v>
      </c>
      <c r="J207" s="8">
        <v>126.22104683687519</v>
      </c>
      <c r="K207" s="8">
        <v>129.72204866726088</v>
      </c>
      <c r="L207" s="8">
        <v>127.97732286025546</v>
      </c>
      <c r="M207" s="8">
        <v>126.15466248269631</v>
      </c>
      <c r="N207" s="8">
        <v>128.66155699743786</v>
      </c>
      <c r="O207" s="8">
        <v>129.35152183874271</v>
      </c>
      <c r="P207" s="8">
        <v>126.21951788851058</v>
      </c>
      <c r="Q207" s="8">
        <v>134.23815355511556</v>
      </c>
      <c r="R207" s="8">
        <v>143.51016851722827</v>
      </c>
      <c r="S207" s="8">
        <v>138.26319191344658</v>
      </c>
      <c r="T207" s="8">
        <v>149.39345287267156</v>
      </c>
      <c r="U207" s="8">
        <v>156.83567338217631</v>
      </c>
      <c r="V207" s="8">
        <v>125.79446473215286</v>
      </c>
      <c r="W207" s="8">
        <v>109.85074901378671</v>
      </c>
      <c r="X207" s="8">
        <v>133.53670842559896</v>
      </c>
      <c r="Y207" s="8">
        <v>128.89119057252364</v>
      </c>
      <c r="Z207" s="8">
        <v>122.94706122900239</v>
      </c>
      <c r="AA207" s="8">
        <v>127.29138091112699</v>
      </c>
      <c r="AB207" s="8">
        <v>111.02577469425941</v>
      </c>
      <c r="AN207" s="8"/>
      <c r="AQ207" s="8"/>
    </row>
    <row r="208" spans="1:43" x14ac:dyDescent="0.2">
      <c r="A208" s="7" t="str">
        <f t="shared" si="3"/>
        <v>bue_mw_Ja_3</v>
      </c>
      <c r="B208" s="5" t="s">
        <v>3826</v>
      </c>
      <c r="C208" s="5" t="s">
        <v>188</v>
      </c>
      <c r="D208" s="5">
        <v>3</v>
      </c>
      <c r="E208" s="8">
        <v>100</v>
      </c>
      <c r="F208" s="8">
        <v>111.57229646384667</v>
      </c>
      <c r="G208" s="8">
        <v>111.79714696241756</v>
      </c>
      <c r="H208" s="8">
        <v>112.64356078401133</v>
      </c>
      <c r="I208" s="8">
        <v>116.94110293985223</v>
      </c>
      <c r="J208" s="8">
        <v>140.08532170915868</v>
      </c>
      <c r="K208" s="8">
        <v>146.94445697295035</v>
      </c>
      <c r="L208" s="8">
        <v>147.71922788155945</v>
      </c>
      <c r="M208" s="8">
        <v>148.32129801750787</v>
      </c>
      <c r="N208" s="8">
        <v>147.66279142643924</v>
      </c>
      <c r="O208" s="8">
        <v>163.51020475765307</v>
      </c>
      <c r="P208" s="8">
        <v>157.88349386252892</v>
      </c>
      <c r="Q208" s="8">
        <v>173.78021477840494</v>
      </c>
      <c r="R208" s="8">
        <v>195.27417967005246</v>
      </c>
      <c r="S208" s="8">
        <v>199.72287886116524</v>
      </c>
      <c r="T208" s="8">
        <v>200.58535321966855</v>
      </c>
      <c r="U208" s="8">
        <v>207.76217335011435</v>
      </c>
      <c r="V208" s="8">
        <v>171.40199227245438</v>
      </c>
      <c r="W208" s="8">
        <v>157.95369960921514</v>
      </c>
      <c r="X208" s="8">
        <v>188.28508462523865</v>
      </c>
      <c r="Y208" s="8">
        <v>182.73102397093697</v>
      </c>
      <c r="Z208" s="8">
        <v>165.6146855505383</v>
      </c>
      <c r="AA208" s="8">
        <v>183.23970882272155</v>
      </c>
      <c r="AB208" s="8">
        <v>168.05634053851259</v>
      </c>
      <c r="AN208" s="8"/>
      <c r="AQ208" s="8"/>
    </row>
    <row r="209" spans="1:43" x14ac:dyDescent="0.2">
      <c r="A209" s="7" t="str">
        <f t="shared" si="3"/>
        <v>bue_mw_Ja_5</v>
      </c>
      <c r="B209" s="5" t="s">
        <v>3826</v>
      </c>
      <c r="C209" s="5" t="s">
        <v>188</v>
      </c>
      <c r="D209" s="5">
        <v>5</v>
      </c>
      <c r="E209" s="8">
        <v>100</v>
      </c>
      <c r="F209" s="8">
        <v>114.05341969077949</v>
      </c>
      <c r="G209" s="8">
        <v>112.85828715698881</v>
      </c>
      <c r="H209" s="8">
        <v>108.01359303995788</v>
      </c>
      <c r="I209" s="8">
        <v>115.12562262130115</v>
      </c>
      <c r="J209" s="8">
        <v>126.55584797127035</v>
      </c>
      <c r="K209" s="8">
        <v>129.1581667381158</v>
      </c>
      <c r="L209" s="8">
        <v>125.67213104554374</v>
      </c>
      <c r="M209" s="8">
        <v>128.84454413809701</v>
      </c>
      <c r="N209" s="8">
        <v>132.00608200305089</v>
      </c>
      <c r="O209" s="8">
        <v>147.83839662230059</v>
      </c>
      <c r="P209" s="8">
        <v>134.84915548816383</v>
      </c>
      <c r="Q209" s="8">
        <v>147.48782475821008</v>
      </c>
      <c r="R209" s="8">
        <v>178.17767036023994</v>
      </c>
      <c r="S209" s="8">
        <v>196.09962494745679</v>
      </c>
      <c r="T209" s="8">
        <v>157.574552489864</v>
      </c>
      <c r="U209" s="8">
        <v>165.82359403521991</v>
      </c>
      <c r="V209" s="8">
        <v>135.91355254264141</v>
      </c>
      <c r="W209" s="8">
        <v>117.701239915009</v>
      </c>
      <c r="X209" s="8">
        <v>126.18282409890136</v>
      </c>
      <c r="Y209" s="8">
        <v>122.00505193227866</v>
      </c>
      <c r="Z209" s="8">
        <v>129.75950367336847</v>
      </c>
      <c r="AA209" s="8">
        <v>142.61354886550274</v>
      </c>
      <c r="AB209" s="8">
        <v>127.04864513757263</v>
      </c>
      <c r="AN209" s="8"/>
      <c r="AQ209" s="8"/>
    </row>
    <row r="210" spans="1:43" x14ac:dyDescent="0.2">
      <c r="A210" s="7" t="str">
        <f t="shared" si="3"/>
        <v>bue_mw_Ja_9</v>
      </c>
      <c r="B210" s="5" t="s">
        <v>3826</v>
      </c>
      <c r="C210" s="5" t="s">
        <v>188</v>
      </c>
      <c r="D210" s="5">
        <v>9</v>
      </c>
      <c r="E210" s="8">
        <v>100</v>
      </c>
      <c r="F210" s="8">
        <v>114.60725778062636</v>
      </c>
      <c r="G210" s="8">
        <v>113.15327525696688</v>
      </c>
      <c r="H210" s="8">
        <v>108.56485499772022</v>
      </c>
      <c r="I210" s="8">
        <v>113.29315596040598</v>
      </c>
      <c r="J210" s="8">
        <v>142.39095089428395</v>
      </c>
      <c r="K210" s="8">
        <v>150.60931281880289</v>
      </c>
      <c r="L210" s="8">
        <v>154.23871295599267</v>
      </c>
      <c r="M210" s="8">
        <v>157.26774196835356</v>
      </c>
      <c r="N210" s="8">
        <v>157.60515272894057</v>
      </c>
      <c r="O210" s="8">
        <v>160.15561007778112</v>
      </c>
      <c r="P210" s="8">
        <v>163.25526998602794</v>
      </c>
      <c r="Q210" s="8">
        <v>189.03475956664352</v>
      </c>
      <c r="R210" s="8">
        <v>196.66901116285871</v>
      </c>
      <c r="S210" s="8">
        <v>194.03231875494055</v>
      </c>
      <c r="T210" s="8">
        <v>182.50426800727553</v>
      </c>
      <c r="U210" s="8">
        <v>206.00548407421098</v>
      </c>
      <c r="V210" s="8">
        <v>163.65013692437188</v>
      </c>
      <c r="W210" s="8">
        <v>142.15597856838735</v>
      </c>
      <c r="X210" s="8">
        <v>131.56311115556062</v>
      </c>
      <c r="Y210" s="8">
        <v>141.07175416076549</v>
      </c>
      <c r="Z210" s="8">
        <v>189.02355706194328</v>
      </c>
      <c r="AA210" s="8">
        <v>225.73749527539201</v>
      </c>
      <c r="AB210" s="8">
        <v>209.55226456589767</v>
      </c>
      <c r="AN210" s="8"/>
      <c r="AQ210" s="8"/>
    </row>
    <row r="211" spans="1:43" x14ac:dyDescent="0.2">
      <c r="A211" s="7" t="str">
        <f t="shared" si="3"/>
        <v>bue_mw_Ja_10</v>
      </c>
      <c r="B211" s="5" t="s">
        <v>3826</v>
      </c>
      <c r="C211" s="5" t="s">
        <v>188</v>
      </c>
      <c r="D211" s="5">
        <v>10</v>
      </c>
      <c r="E211" s="8">
        <v>100</v>
      </c>
      <c r="F211" s="8">
        <v>108.68616350689086</v>
      </c>
      <c r="G211" s="8">
        <v>109.78038028693629</v>
      </c>
      <c r="H211" s="8">
        <v>109.65295463885279</v>
      </c>
      <c r="I211" s="8">
        <v>114.62123939623518</v>
      </c>
      <c r="J211" s="8">
        <v>124.43327960767832</v>
      </c>
      <c r="K211" s="8">
        <v>129.05413653425592</v>
      </c>
      <c r="L211" s="8">
        <v>127.56921170040674</v>
      </c>
      <c r="M211" s="8">
        <v>126.14609001706212</v>
      </c>
      <c r="N211" s="8">
        <v>133.94074464503319</v>
      </c>
      <c r="O211" s="8">
        <v>134.74233007944969</v>
      </c>
      <c r="P211" s="8">
        <v>142.7303162736595</v>
      </c>
      <c r="Q211" s="8">
        <v>164.1116364728617</v>
      </c>
      <c r="R211" s="8">
        <v>161.56723014308039</v>
      </c>
      <c r="S211" s="8">
        <v>160.50357954950761</v>
      </c>
      <c r="T211" s="8">
        <v>156.27874673911845</v>
      </c>
      <c r="U211" s="8">
        <v>171.19653567862184</v>
      </c>
      <c r="V211" s="8">
        <v>160.69328775940116</v>
      </c>
      <c r="W211" s="8">
        <v>127.54363456485933</v>
      </c>
      <c r="X211" s="8">
        <v>126.21873917991404</v>
      </c>
      <c r="Y211" s="8">
        <v>123.07479439056766</v>
      </c>
      <c r="Z211" s="8">
        <v>141.16121505135965</v>
      </c>
      <c r="AA211" s="8">
        <v>151.80631411369779</v>
      </c>
      <c r="AB211" s="8">
        <v>129.08049772064112</v>
      </c>
      <c r="AN211" s="8"/>
      <c r="AQ211" s="8"/>
    </row>
    <row r="212" spans="1:43" x14ac:dyDescent="0.2">
      <c r="A212" s="7" t="str">
        <f t="shared" si="3"/>
        <v>bue_mw_Ja_11</v>
      </c>
      <c r="B212" s="5" t="s">
        <v>3826</v>
      </c>
      <c r="C212" s="5" t="s">
        <v>188</v>
      </c>
      <c r="D212" s="5">
        <v>11</v>
      </c>
      <c r="E212" s="8">
        <v>100</v>
      </c>
      <c r="F212" s="8">
        <v>111.57257224751045</v>
      </c>
      <c r="G212" s="8">
        <v>111.68837234786693</v>
      </c>
      <c r="H212" s="8">
        <v>103.924098119783</v>
      </c>
      <c r="I212" s="8">
        <v>109.69935560216663</v>
      </c>
      <c r="J212" s="8">
        <v>120.74324115074893</v>
      </c>
      <c r="K212" s="8">
        <v>109.88231617304065</v>
      </c>
      <c r="L212" s="8">
        <v>110.99735776612025</v>
      </c>
      <c r="M212" s="8">
        <v>107.50403224692764</v>
      </c>
      <c r="N212" s="8">
        <v>115.185857108116</v>
      </c>
      <c r="O212" s="8">
        <v>125.42832709912656</v>
      </c>
      <c r="P212" s="8">
        <v>125.95798153770839</v>
      </c>
      <c r="Q212" s="8">
        <v>137.28244912803314</v>
      </c>
      <c r="R212" s="8">
        <v>151.37238543948646</v>
      </c>
      <c r="S212" s="8">
        <v>154.95971143190212</v>
      </c>
      <c r="T212" s="8">
        <v>153.48322982950214</v>
      </c>
      <c r="U212" s="8">
        <v>157.88361485182503</v>
      </c>
      <c r="V212" s="8">
        <v>126.77146069462806</v>
      </c>
      <c r="W212" s="8">
        <v>111.39468017652028</v>
      </c>
      <c r="X212" s="8">
        <v>129.25302825331613</v>
      </c>
      <c r="Y212" s="8">
        <v>127.39957775689241</v>
      </c>
      <c r="Z212" s="8">
        <v>131.36438663921751</v>
      </c>
      <c r="AA212" s="8">
        <v>135.30172737328434</v>
      </c>
      <c r="AB212" s="8">
        <v>123.54521003255883</v>
      </c>
      <c r="AN212" s="8"/>
      <c r="AQ212" s="8"/>
    </row>
    <row r="213" spans="1:43" x14ac:dyDescent="0.2">
      <c r="A213" s="7" t="str">
        <f t="shared" si="3"/>
        <v>bue_mw_Ja_12</v>
      </c>
      <c r="B213" s="5" t="s">
        <v>3826</v>
      </c>
      <c r="C213" s="5" t="s">
        <v>188</v>
      </c>
      <c r="D213" s="5">
        <v>12</v>
      </c>
      <c r="E213" s="8">
        <v>100</v>
      </c>
      <c r="F213" s="8">
        <v>110.3785802987516</v>
      </c>
      <c r="G213" s="8">
        <v>116.21782898487926</v>
      </c>
      <c r="H213" s="8">
        <v>119.18215601352171</v>
      </c>
      <c r="I213" s="8">
        <v>119.70147661834989</v>
      </c>
      <c r="J213" s="8">
        <v>129.37533292640987</v>
      </c>
      <c r="K213" s="8">
        <v>132.10762433880882</v>
      </c>
      <c r="L213" s="8">
        <v>138.95399784329342</v>
      </c>
      <c r="M213" s="8">
        <v>138.01414567590345</v>
      </c>
      <c r="N213" s="8">
        <v>137.96523575891214</v>
      </c>
      <c r="O213" s="8">
        <v>145.0814754824724</v>
      </c>
      <c r="P213" s="8">
        <v>135.99551299546769</v>
      </c>
      <c r="Q213" s="8">
        <v>166.63348058159087</v>
      </c>
      <c r="R213" s="8">
        <v>161.79836797203549</v>
      </c>
      <c r="S213" s="8">
        <v>167.23872425000036</v>
      </c>
      <c r="T213" s="8">
        <v>166.60871321184081</v>
      </c>
      <c r="U213" s="8">
        <v>190.07568161742407</v>
      </c>
      <c r="V213" s="8">
        <v>152.53262048146854</v>
      </c>
      <c r="W213" s="8">
        <v>128.73790652227297</v>
      </c>
      <c r="X213" s="8">
        <v>159.16775779977576</v>
      </c>
      <c r="Y213" s="8">
        <v>158.81368737725683</v>
      </c>
      <c r="Z213" s="8">
        <v>155.1985539357679</v>
      </c>
      <c r="AA213" s="8">
        <v>160.07036629378899</v>
      </c>
      <c r="AB213" s="8">
        <v>153.20897290815608</v>
      </c>
      <c r="AN213" s="8"/>
      <c r="AQ213" s="8"/>
    </row>
    <row r="214" spans="1:43" x14ac:dyDescent="0.2">
      <c r="A214" s="7" t="str">
        <f t="shared" si="3"/>
        <v>bue_mw_Ja_13</v>
      </c>
      <c r="B214" s="5" t="s">
        <v>3826</v>
      </c>
      <c r="C214" s="5" t="s">
        <v>188</v>
      </c>
      <c r="D214" s="5">
        <v>13</v>
      </c>
      <c r="E214" s="8">
        <v>100</v>
      </c>
      <c r="F214" s="8">
        <v>109.82016020602899</v>
      </c>
      <c r="G214" s="8">
        <v>116.14958894117018</v>
      </c>
      <c r="H214" s="8">
        <v>118.98087123654146</v>
      </c>
      <c r="I214" s="8">
        <v>119.94946245879675</v>
      </c>
      <c r="J214" s="8">
        <v>127.40814094759997</v>
      </c>
      <c r="K214" s="8">
        <v>129.72451394399494</v>
      </c>
      <c r="L214" s="8">
        <v>136.56754638869762</v>
      </c>
      <c r="M214" s="8">
        <v>135.48229342987307</v>
      </c>
      <c r="N214" s="8">
        <v>145.11915677262303</v>
      </c>
      <c r="O214" s="8">
        <v>153.76475754064245</v>
      </c>
      <c r="P214" s="8">
        <v>149.68878900320638</v>
      </c>
      <c r="Q214" s="8">
        <v>171.33534025811971</v>
      </c>
      <c r="R214" s="8">
        <v>173.8804135880213</v>
      </c>
      <c r="S214" s="8">
        <v>175.13086685280254</v>
      </c>
      <c r="T214" s="8">
        <v>171.72761682419099</v>
      </c>
      <c r="U214" s="8">
        <v>184.08583748835338</v>
      </c>
      <c r="V214" s="8">
        <v>157.74377523109328</v>
      </c>
      <c r="W214" s="8">
        <v>143.05695317887171</v>
      </c>
      <c r="X214" s="8">
        <v>157.89321719690736</v>
      </c>
      <c r="Y214" s="8">
        <v>152.99034906129981</v>
      </c>
      <c r="Z214" s="8">
        <v>152.68415654801731</v>
      </c>
      <c r="AA214" s="8">
        <v>147.93414202029521</v>
      </c>
      <c r="AB214" s="8">
        <v>131.82431127953171</v>
      </c>
      <c r="AN214" s="8"/>
      <c r="AQ214" s="8"/>
    </row>
    <row r="215" spans="1:43" x14ac:dyDescent="0.2">
      <c r="A215" s="7" t="str">
        <f t="shared" si="3"/>
        <v>bue_mw_Ja_14</v>
      </c>
      <c r="B215" s="5" t="s">
        <v>3826</v>
      </c>
      <c r="C215" s="5" t="s">
        <v>188</v>
      </c>
      <c r="D215" s="5">
        <v>14</v>
      </c>
      <c r="E215" s="8">
        <v>100</v>
      </c>
      <c r="F215" s="8">
        <v>111.04533471048914</v>
      </c>
      <c r="G215" s="8">
        <v>111.72501718150923</v>
      </c>
      <c r="H215" s="8">
        <v>112.31734109327824</v>
      </c>
      <c r="I215" s="8">
        <v>117.37473311941571</v>
      </c>
      <c r="J215" s="8">
        <v>130.14833646574587</v>
      </c>
      <c r="K215" s="8">
        <v>133.20383986084573</v>
      </c>
      <c r="L215" s="8">
        <v>131.50049853447331</v>
      </c>
      <c r="M215" s="8">
        <v>132.03389998340685</v>
      </c>
      <c r="N215" s="8">
        <v>124.07628476843394</v>
      </c>
      <c r="O215" s="8">
        <v>119.91718277913803</v>
      </c>
      <c r="P215" s="8">
        <v>119.99664220097985</v>
      </c>
      <c r="Q215" s="8">
        <v>125.15147724755089</v>
      </c>
      <c r="R215" s="8">
        <v>140.24421532447172</v>
      </c>
      <c r="S215" s="8">
        <v>158.37274347973795</v>
      </c>
      <c r="T215" s="8">
        <v>134.16322572723666</v>
      </c>
      <c r="U215" s="8">
        <v>130.98953848417474</v>
      </c>
      <c r="V215" s="8">
        <v>140.86025315152219</v>
      </c>
      <c r="W215" s="8">
        <v>130.6801014784252</v>
      </c>
      <c r="X215" s="8">
        <v>138.13176747911012</v>
      </c>
      <c r="Y215" s="8">
        <v>120.04851662892011</v>
      </c>
      <c r="Z215" s="8">
        <v>139.46702513588028</v>
      </c>
      <c r="AA215" s="8">
        <v>152.933630849254</v>
      </c>
      <c r="AB215" s="8">
        <v>128.85635433784714</v>
      </c>
      <c r="AN215" s="8"/>
      <c r="AQ215" s="8"/>
    </row>
    <row r="216" spans="1:43" x14ac:dyDescent="0.2">
      <c r="A216" s="7" t="str">
        <f t="shared" si="3"/>
        <v>bue_mw_Ja_17</v>
      </c>
      <c r="B216" s="5" t="s">
        <v>3826</v>
      </c>
      <c r="C216" s="5" t="s">
        <v>188</v>
      </c>
      <c r="D216" s="5">
        <v>17</v>
      </c>
      <c r="E216" s="8">
        <v>100</v>
      </c>
      <c r="F216" s="8">
        <v>111.41146902467077</v>
      </c>
      <c r="G216" s="8">
        <v>111.69117117290352</v>
      </c>
      <c r="H216" s="8">
        <v>112.52561948286861</v>
      </c>
      <c r="I216" s="8">
        <v>117.96570557118702</v>
      </c>
      <c r="J216" s="8">
        <v>119.01725414628035</v>
      </c>
      <c r="K216" s="8">
        <v>123.34901610772933</v>
      </c>
      <c r="L216" s="8">
        <v>125.70812976881361</v>
      </c>
      <c r="M216" s="8">
        <v>130.55027573085943</v>
      </c>
      <c r="N216" s="8">
        <v>136.77888498032323</v>
      </c>
      <c r="O216" s="8">
        <v>138.20193973452248</v>
      </c>
      <c r="P216" s="8">
        <v>135.88408132378612</v>
      </c>
      <c r="Q216" s="8">
        <v>162.18356289874322</v>
      </c>
      <c r="R216" s="8">
        <v>160.8917796816672</v>
      </c>
      <c r="S216" s="8">
        <v>143.51435864316002</v>
      </c>
      <c r="T216" s="8">
        <v>143.49705568234364</v>
      </c>
      <c r="U216" s="8">
        <v>141.10377314273225</v>
      </c>
      <c r="V216" s="8">
        <v>124.56187379518701</v>
      </c>
      <c r="W216" s="8">
        <v>124.03016363144094</v>
      </c>
      <c r="X216" s="8">
        <v>140.58495172472664</v>
      </c>
      <c r="Y216" s="8">
        <v>125.18474762484398</v>
      </c>
      <c r="Z216" s="8">
        <v>132.98105378439195</v>
      </c>
      <c r="AA216" s="8">
        <v>143.43429063170282</v>
      </c>
      <c r="AB216" s="8">
        <v>125.23132174972862</v>
      </c>
      <c r="AN216" s="8"/>
      <c r="AQ216" s="8"/>
    </row>
    <row r="217" spans="1:43" x14ac:dyDescent="0.2">
      <c r="A217" s="7" t="str">
        <f t="shared" si="3"/>
        <v>bue_mw_Ja_18</v>
      </c>
      <c r="B217" s="5" t="s">
        <v>3826</v>
      </c>
      <c r="C217" s="5" t="s">
        <v>188</v>
      </c>
      <c r="D217" s="5">
        <v>18</v>
      </c>
      <c r="E217" s="8">
        <v>100</v>
      </c>
      <c r="F217" s="8">
        <v>112.52036034785608</v>
      </c>
      <c r="G217" s="8">
        <v>111.93728961613169</v>
      </c>
      <c r="H217" s="8">
        <v>113.25057070102301</v>
      </c>
      <c r="I217" s="8">
        <v>118.5420967416398</v>
      </c>
      <c r="J217" s="8">
        <v>131.93916767330384</v>
      </c>
      <c r="K217" s="8">
        <v>136.71891285032774</v>
      </c>
      <c r="L217" s="8">
        <v>135.00447558621184</v>
      </c>
      <c r="M217" s="8">
        <v>133.75862238369265</v>
      </c>
      <c r="N217" s="8">
        <v>135.58540922462538</v>
      </c>
      <c r="O217" s="8">
        <v>144.89521773127393</v>
      </c>
      <c r="P217" s="8">
        <v>134.42611540903167</v>
      </c>
      <c r="Q217" s="8">
        <v>161.30954499709921</v>
      </c>
      <c r="R217" s="8">
        <v>184.8258910151111</v>
      </c>
      <c r="S217" s="8">
        <v>172.03754976682623</v>
      </c>
      <c r="T217" s="8">
        <v>163.77790808878751</v>
      </c>
      <c r="U217" s="8">
        <v>181.66925402054977</v>
      </c>
      <c r="V217" s="8">
        <v>148.76640389456938</v>
      </c>
      <c r="W217" s="8">
        <v>124.12610968517932</v>
      </c>
      <c r="X217" s="8">
        <v>144.81994611280197</v>
      </c>
      <c r="Y217" s="8">
        <v>138.8863305079993</v>
      </c>
      <c r="Z217" s="8">
        <v>145.87446884973713</v>
      </c>
      <c r="AA217" s="8">
        <v>163.69678391491789</v>
      </c>
      <c r="AB217" s="8">
        <v>143.36587988176854</v>
      </c>
      <c r="AN217" s="8"/>
      <c r="AQ217" s="8"/>
    </row>
    <row r="218" spans="1:43" x14ac:dyDescent="0.2">
      <c r="A218" s="7" t="str">
        <f t="shared" si="3"/>
        <v>bue_mw_Ja_19</v>
      </c>
      <c r="B218" s="5" t="s">
        <v>3826</v>
      </c>
      <c r="C218" s="5" t="s">
        <v>188</v>
      </c>
      <c r="D218" s="5">
        <v>19</v>
      </c>
      <c r="E218" s="8">
        <v>100</v>
      </c>
      <c r="F218" s="8">
        <v>111.47360751359901</v>
      </c>
      <c r="G218" s="8">
        <v>112.57651257518759</v>
      </c>
      <c r="H218" s="8">
        <v>112.912038192743</v>
      </c>
      <c r="I218" s="8">
        <v>117.89930861876614</v>
      </c>
      <c r="J218" s="8">
        <v>130.252519867091</v>
      </c>
      <c r="K218" s="8">
        <v>144.16834764945213</v>
      </c>
      <c r="L218" s="8">
        <v>147.87015219044099</v>
      </c>
      <c r="M218" s="8">
        <v>146.05773331473284</v>
      </c>
      <c r="N218" s="8">
        <v>146.98144123542878</v>
      </c>
      <c r="O218" s="8">
        <v>140.72048468959539</v>
      </c>
      <c r="P218" s="8">
        <v>135.86386639531082</v>
      </c>
      <c r="Q218" s="8">
        <v>159.23421201213662</v>
      </c>
      <c r="R218" s="8">
        <v>173.00780226320492</v>
      </c>
      <c r="S218" s="8">
        <v>177.62339086819011</v>
      </c>
      <c r="T218" s="8">
        <v>182.06134348619233</v>
      </c>
      <c r="U218" s="8">
        <v>189.48162284935827</v>
      </c>
      <c r="V218" s="8">
        <v>153.79177332621541</v>
      </c>
      <c r="W218" s="8">
        <v>136.00025500779907</v>
      </c>
      <c r="X218" s="8">
        <v>159.57219684327166</v>
      </c>
      <c r="Y218" s="8">
        <v>151.01080037586274</v>
      </c>
      <c r="Z218" s="8">
        <v>145.39945986830472</v>
      </c>
      <c r="AA218" s="8">
        <v>159.19477500692463</v>
      </c>
      <c r="AB218" s="8">
        <v>139.25732229968051</v>
      </c>
      <c r="AN218" s="8"/>
      <c r="AQ218" s="8"/>
    </row>
    <row r="219" spans="1:43" x14ac:dyDescent="0.2">
      <c r="A219" s="7" t="str">
        <f t="shared" si="3"/>
        <v>bue_mw_Ja_20</v>
      </c>
      <c r="B219" s="5" t="s">
        <v>3826</v>
      </c>
      <c r="C219" s="5" t="s">
        <v>188</v>
      </c>
      <c r="D219" s="5">
        <v>20</v>
      </c>
      <c r="E219" s="8">
        <v>100</v>
      </c>
      <c r="F219" s="8">
        <v>110.96393338836323</v>
      </c>
      <c r="G219" s="8">
        <v>111.4689691588578</v>
      </c>
      <c r="H219" s="8">
        <v>112.31322429375597</v>
      </c>
      <c r="I219" s="8">
        <v>117.79860385971155</v>
      </c>
      <c r="J219" s="8">
        <v>131.42090954572527</v>
      </c>
      <c r="K219" s="8">
        <v>130.4918619328956</v>
      </c>
      <c r="L219" s="8">
        <v>130.97286198269947</v>
      </c>
      <c r="M219" s="8">
        <v>130.92018812994047</v>
      </c>
      <c r="N219" s="8">
        <v>126.93501104835285</v>
      </c>
      <c r="O219" s="8">
        <v>128.79248046821522</v>
      </c>
      <c r="P219" s="8">
        <v>126.01695685377112</v>
      </c>
      <c r="Q219" s="8">
        <v>136.30336314139149</v>
      </c>
      <c r="R219" s="8">
        <v>160.925519918226</v>
      </c>
      <c r="S219" s="8">
        <v>156.17818300472476</v>
      </c>
      <c r="T219" s="8">
        <v>170.25173426277672</v>
      </c>
      <c r="U219" s="8">
        <v>173.78295307760379</v>
      </c>
      <c r="V219" s="8">
        <v>137.15281145505432</v>
      </c>
      <c r="W219" s="8">
        <v>124.50624185138182</v>
      </c>
      <c r="X219" s="8">
        <v>139.18321933174116</v>
      </c>
      <c r="Y219" s="8">
        <v>131.56059670618467</v>
      </c>
      <c r="Z219" s="8">
        <v>127.34986909359746</v>
      </c>
      <c r="AA219" s="8">
        <v>114.5445734903942</v>
      </c>
      <c r="AB219" s="8">
        <v>96.036225971557997</v>
      </c>
      <c r="AN219" s="8"/>
      <c r="AQ219" s="8"/>
    </row>
    <row r="220" spans="1:43" x14ac:dyDescent="0.2">
      <c r="A220" s="7" t="str">
        <f t="shared" si="3"/>
        <v>bue_mw_Ja_21</v>
      </c>
      <c r="B220" s="5" t="s">
        <v>3826</v>
      </c>
      <c r="C220" s="5" t="s">
        <v>188</v>
      </c>
      <c r="D220" s="5">
        <v>21</v>
      </c>
      <c r="E220" s="8">
        <v>100</v>
      </c>
      <c r="F220" s="8">
        <v>111.36370789470764</v>
      </c>
      <c r="G220" s="8">
        <v>111.51044497836861</v>
      </c>
      <c r="H220" s="8">
        <v>112.34234409992649</v>
      </c>
      <c r="I220" s="8">
        <v>117.69999387852546</v>
      </c>
      <c r="J220" s="8">
        <v>131.14204704323848</v>
      </c>
      <c r="K220" s="8">
        <v>134.8307409956027</v>
      </c>
      <c r="L220" s="8">
        <v>133.34351049314219</v>
      </c>
      <c r="M220" s="8">
        <v>133.56254964409203</v>
      </c>
      <c r="N220" s="8">
        <v>134.16394319318948</v>
      </c>
      <c r="O220" s="8">
        <v>135.04479622458109</v>
      </c>
      <c r="P220" s="8">
        <v>141.62054057136476</v>
      </c>
      <c r="Q220" s="8">
        <v>184.92784831214269</v>
      </c>
      <c r="R220" s="8">
        <v>205.73475081192828</v>
      </c>
      <c r="S220" s="8">
        <v>200.44673066011939</v>
      </c>
      <c r="T220" s="8">
        <v>190.90374572051525</v>
      </c>
      <c r="U220" s="8">
        <v>201.20231373301337</v>
      </c>
      <c r="V220" s="8">
        <v>152.52781998244023</v>
      </c>
      <c r="W220" s="8">
        <v>125.60494670881633</v>
      </c>
      <c r="X220" s="8">
        <v>137.17204538427737</v>
      </c>
      <c r="Y220" s="8">
        <v>142.9763235561438</v>
      </c>
      <c r="Z220" s="8">
        <v>150.17881809532255</v>
      </c>
      <c r="AA220" s="8">
        <v>164.07174551330542</v>
      </c>
      <c r="AB220" s="8">
        <v>141.544299279917</v>
      </c>
      <c r="AN220" s="8"/>
      <c r="AQ220" s="8"/>
    </row>
    <row r="221" spans="1:43" x14ac:dyDescent="0.2">
      <c r="A221" s="7" t="str">
        <f t="shared" si="3"/>
        <v>bue_mw_Ja_22</v>
      </c>
      <c r="B221" s="5" t="s">
        <v>3826</v>
      </c>
      <c r="C221" s="5" t="s">
        <v>188</v>
      </c>
      <c r="D221" s="5">
        <v>22</v>
      </c>
      <c r="E221" s="8">
        <v>100</v>
      </c>
      <c r="F221" s="8">
        <v>115.29855453108007</v>
      </c>
      <c r="G221" s="8">
        <v>116.18717435260496</v>
      </c>
      <c r="H221" s="8">
        <v>119.03189328018784</v>
      </c>
      <c r="I221" s="8">
        <v>129.68688258325201</v>
      </c>
      <c r="J221" s="8">
        <v>145.2067428320276</v>
      </c>
      <c r="K221" s="8">
        <v>145.53062713332844</v>
      </c>
      <c r="L221" s="8">
        <v>148.74171646327946</v>
      </c>
      <c r="M221" s="8">
        <v>153.0817694238296</v>
      </c>
      <c r="N221" s="8">
        <v>160.83585454603423</v>
      </c>
      <c r="O221" s="8">
        <v>164.50708850053169</v>
      </c>
      <c r="P221" s="8">
        <v>165.41945779973776</v>
      </c>
      <c r="Q221" s="8">
        <v>188.47130758731558</v>
      </c>
      <c r="R221" s="8">
        <v>198.74836104915906</v>
      </c>
      <c r="S221" s="8">
        <v>194.2138330280944</v>
      </c>
      <c r="T221" s="8">
        <v>182.56097165784661</v>
      </c>
      <c r="U221" s="8">
        <v>193.37095327869847</v>
      </c>
      <c r="V221" s="8">
        <v>158.82775526106948</v>
      </c>
      <c r="W221" s="8">
        <v>136.06449833763259</v>
      </c>
      <c r="X221" s="8">
        <v>161.57819768900274</v>
      </c>
      <c r="Y221" s="8">
        <v>154.85819260053754</v>
      </c>
      <c r="Z221" s="8">
        <v>156.3222613073053</v>
      </c>
      <c r="AA221" s="8">
        <v>179.98045895569183</v>
      </c>
      <c r="AB221" s="8">
        <v>161.17928991931217</v>
      </c>
      <c r="AN221" s="8"/>
      <c r="AQ221" s="8"/>
    </row>
    <row r="222" spans="1:43" x14ac:dyDescent="0.2">
      <c r="A222" s="7" t="str">
        <f t="shared" si="3"/>
        <v>bue_mw_Ja_23</v>
      </c>
      <c r="B222" s="5" t="s">
        <v>3826</v>
      </c>
      <c r="C222" s="5" t="s">
        <v>188</v>
      </c>
      <c r="D222" s="5">
        <v>23</v>
      </c>
      <c r="E222" s="8">
        <v>100</v>
      </c>
      <c r="F222" s="8">
        <v>112.82390348035641</v>
      </c>
      <c r="G222" s="8">
        <v>112.32220234130268</v>
      </c>
      <c r="H222" s="8">
        <v>113.66609932761666</v>
      </c>
      <c r="I222" s="8">
        <v>118.90295298745099</v>
      </c>
      <c r="J222" s="8">
        <v>132.31360146112593</v>
      </c>
      <c r="K222" s="8">
        <v>137.08968778243872</v>
      </c>
      <c r="L222" s="8">
        <v>135.14548163393692</v>
      </c>
      <c r="M222" s="8">
        <v>133.65516811496752</v>
      </c>
      <c r="N222" s="8">
        <v>148.33229145047804</v>
      </c>
      <c r="O222" s="8">
        <v>134.04348926886186</v>
      </c>
      <c r="P222" s="8">
        <v>143.37995617323514</v>
      </c>
      <c r="Q222" s="8">
        <v>242.32568840990137</v>
      </c>
      <c r="R222" s="8">
        <v>201.84845051060526</v>
      </c>
      <c r="S222" s="8">
        <v>233.43617998995407</v>
      </c>
      <c r="T222" s="8">
        <v>268.54808113688063</v>
      </c>
      <c r="U222" s="8">
        <v>281.66356082085173</v>
      </c>
      <c r="V222" s="8">
        <v>193.24155615644037</v>
      </c>
      <c r="W222" s="8">
        <v>148.08716786055135</v>
      </c>
      <c r="X222" s="8">
        <v>148.17708330241578</v>
      </c>
      <c r="Y222" s="8">
        <v>138.6595812288665</v>
      </c>
      <c r="Z222" s="8">
        <v>144.54556796567789</v>
      </c>
      <c r="AA222" s="8">
        <v>147.84277211811207</v>
      </c>
      <c r="AB222" s="8">
        <v>128.34543774734487</v>
      </c>
      <c r="AN222" s="8"/>
      <c r="AQ222" s="8"/>
    </row>
    <row r="223" spans="1:43" x14ac:dyDescent="0.2">
      <c r="A223" s="7" t="str">
        <f t="shared" si="3"/>
        <v>bue_mw_Ja_24</v>
      </c>
      <c r="B223" s="5" t="s">
        <v>3826</v>
      </c>
      <c r="C223" s="5" t="s">
        <v>188</v>
      </c>
      <c r="D223" s="5">
        <v>24</v>
      </c>
      <c r="E223" s="8">
        <v>100</v>
      </c>
      <c r="F223" s="8">
        <v>108.77799630503301</v>
      </c>
      <c r="G223" s="8">
        <v>109.89916762789456</v>
      </c>
      <c r="H223" s="8">
        <v>109.77616437223263</v>
      </c>
      <c r="I223" s="8">
        <v>114.7874024561339</v>
      </c>
      <c r="J223" s="8">
        <v>115.64879078160783</v>
      </c>
      <c r="K223" s="8">
        <v>121.28981437377413</v>
      </c>
      <c r="L223" s="8">
        <v>121.29237102244248</v>
      </c>
      <c r="M223" s="8">
        <v>125.57012675614969</v>
      </c>
      <c r="N223" s="8">
        <v>138.78256105275702</v>
      </c>
      <c r="O223" s="8">
        <v>148.90212780119381</v>
      </c>
      <c r="P223" s="8">
        <v>145.29563352632735</v>
      </c>
      <c r="Q223" s="8">
        <v>186.35156311641489</v>
      </c>
      <c r="R223" s="8">
        <v>177.92781305482052</v>
      </c>
      <c r="S223" s="8">
        <v>204.67375688881094</v>
      </c>
      <c r="T223" s="8">
        <v>231.7241139908198</v>
      </c>
      <c r="U223" s="8">
        <v>244.01779818220768</v>
      </c>
      <c r="V223" s="8">
        <v>180.82034754353811</v>
      </c>
      <c r="W223" s="8">
        <v>152.03380582122296</v>
      </c>
      <c r="X223" s="8">
        <v>157.39281219038313</v>
      </c>
      <c r="Y223" s="8">
        <v>139.74334598798205</v>
      </c>
      <c r="Z223" s="8">
        <v>156.41757388854279</v>
      </c>
      <c r="AA223" s="8">
        <v>159.60587126114336</v>
      </c>
      <c r="AB223" s="8">
        <v>144.10274793667151</v>
      </c>
      <c r="AN223" s="8"/>
      <c r="AQ223" s="8"/>
    </row>
    <row r="224" spans="1:43" x14ac:dyDescent="0.2">
      <c r="A224" s="7" t="str">
        <f t="shared" si="3"/>
        <v>bue_mw_Ja_25</v>
      </c>
      <c r="B224" s="5" t="s">
        <v>3826</v>
      </c>
      <c r="C224" s="5" t="s">
        <v>188</v>
      </c>
      <c r="D224" s="5">
        <v>25</v>
      </c>
      <c r="E224" s="8">
        <v>100</v>
      </c>
      <c r="F224" s="8">
        <v>116.05393476438547</v>
      </c>
      <c r="G224" s="8">
        <v>116.72923739071406</v>
      </c>
      <c r="H224" s="8">
        <v>119.92153839983932</v>
      </c>
      <c r="I224" s="8">
        <v>140.32897085354151</v>
      </c>
      <c r="J224" s="8">
        <v>165.00989183370152</v>
      </c>
      <c r="K224" s="8">
        <v>149.67423229975608</v>
      </c>
      <c r="L224" s="8">
        <v>160.68172196593423</v>
      </c>
      <c r="M224" s="8">
        <v>170.56078220039157</v>
      </c>
      <c r="N224" s="8">
        <v>163.48491042796641</v>
      </c>
      <c r="O224" s="8">
        <v>162.54504769914183</v>
      </c>
      <c r="P224" s="8">
        <v>208.97627643605622</v>
      </c>
      <c r="Q224" s="8">
        <v>227.7388227607986</v>
      </c>
      <c r="R224" s="8">
        <v>210.71054695355346</v>
      </c>
      <c r="S224" s="8">
        <v>205.72103778979312</v>
      </c>
      <c r="T224" s="8">
        <v>194.65039028319038</v>
      </c>
      <c r="U224" s="8">
        <v>215.15369113589151</v>
      </c>
      <c r="V224" s="8">
        <v>191.88398079847315</v>
      </c>
      <c r="W224" s="8">
        <v>158.49551185501633</v>
      </c>
      <c r="X224" s="8">
        <v>179.57147746597963</v>
      </c>
      <c r="Y224" s="8">
        <v>164.11871308308852</v>
      </c>
      <c r="Z224" s="8">
        <v>158.24402326604584</v>
      </c>
      <c r="AA224" s="8">
        <v>176.61523299346021</v>
      </c>
      <c r="AB224" s="8">
        <v>173.89852162655933</v>
      </c>
      <c r="AN224" s="8"/>
      <c r="AQ224" s="8"/>
    </row>
    <row r="225" spans="1:43" x14ac:dyDescent="0.2">
      <c r="A225" s="7" t="str">
        <f t="shared" si="3"/>
        <v>gem_nemiet_Ja_1</v>
      </c>
      <c r="B225" s="5" t="s">
        <v>3833</v>
      </c>
      <c r="C225" s="5" t="s">
        <v>188</v>
      </c>
      <c r="D225" s="5">
        <v>1</v>
      </c>
      <c r="E225" s="8">
        <v>100</v>
      </c>
      <c r="F225" s="8">
        <v>104.61707325439011</v>
      </c>
      <c r="G225" s="8">
        <v>107.04853477813454</v>
      </c>
      <c r="H225" s="8">
        <v>105.75130575709642</v>
      </c>
      <c r="I225" s="8">
        <v>104.00241466249186</v>
      </c>
      <c r="J225" s="8">
        <v>106.64596276050803</v>
      </c>
      <c r="K225" s="8">
        <v>106.85136639314386</v>
      </c>
      <c r="L225" s="8">
        <v>110.09902382209366</v>
      </c>
      <c r="M225" s="8">
        <v>109.25396587943129</v>
      </c>
      <c r="N225" s="8">
        <v>113.56971374121282</v>
      </c>
      <c r="O225" s="8">
        <v>114.49611965843138</v>
      </c>
      <c r="P225" s="8">
        <v>112.77438008841568</v>
      </c>
      <c r="Q225" s="8">
        <v>120.14849572796297</v>
      </c>
      <c r="R225" s="8">
        <v>122.54342912952016</v>
      </c>
      <c r="S225" s="8">
        <v>123.91118495031742</v>
      </c>
      <c r="T225" s="8">
        <v>123.43125782975453</v>
      </c>
      <c r="U225" s="8">
        <v>121.79274348421603</v>
      </c>
      <c r="V225" s="8">
        <v>114.26780549913212</v>
      </c>
      <c r="W225" s="8">
        <v>111.49251973765148</v>
      </c>
      <c r="X225" s="8">
        <v>118.57454541087674</v>
      </c>
      <c r="Y225" s="8">
        <v>118.5667869501556</v>
      </c>
      <c r="Z225" s="8">
        <v>119.3968338004787</v>
      </c>
      <c r="AA225" s="8">
        <v>121.32158129456879</v>
      </c>
      <c r="AB225" s="8">
        <v>120.75623520112842</v>
      </c>
      <c r="AN225" s="8"/>
      <c r="AQ225" s="8"/>
    </row>
    <row r="226" spans="1:43" x14ac:dyDescent="0.2">
      <c r="A226" s="7" t="str">
        <f t="shared" si="3"/>
        <v>gem_nemiet_Ja_2</v>
      </c>
      <c r="B226" s="5" t="s">
        <v>3833</v>
      </c>
      <c r="C226" s="5" t="s">
        <v>188</v>
      </c>
      <c r="D226" s="5">
        <v>2</v>
      </c>
      <c r="E226" s="8">
        <v>100</v>
      </c>
      <c r="F226" s="8">
        <v>103.24739269325858</v>
      </c>
      <c r="G226" s="8">
        <v>104.96422289060429</v>
      </c>
      <c r="H226" s="8">
        <v>104.70454853687153</v>
      </c>
      <c r="I226" s="8">
        <v>105.41469824842352</v>
      </c>
      <c r="J226" s="8">
        <v>105.72563197490982</v>
      </c>
      <c r="K226" s="8">
        <v>107.29381320308819</v>
      </c>
      <c r="L226" s="8">
        <v>107.64386839326981</v>
      </c>
      <c r="M226" s="8">
        <v>108.10815389852763</v>
      </c>
      <c r="N226" s="8">
        <v>111.93455279355211</v>
      </c>
      <c r="O226" s="8">
        <v>112.30471996941532</v>
      </c>
      <c r="P226" s="8">
        <v>111.24398823218824</v>
      </c>
      <c r="Q226" s="8">
        <v>113.44241126360646</v>
      </c>
      <c r="R226" s="8">
        <v>118.09688811264157</v>
      </c>
      <c r="S226" s="8">
        <v>117.63384794015852</v>
      </c>
      <c r="T226" s="8">
        <v>120.27167896750854</v>
      </c>
      <c r="U226" s="8">
        <v>116.27190887695463</v>
      </c>
      <c r="V226" s="8">
        <v>107.45329726429466</v>
      </c>
      <c r="W226" s="8">
        <v>104.10620205436567</v>
      </c>
      <c r="X226" s="8">
        <v>112.99354576296416</v>
      </c>
      <c r="Y226" s="8">
        <v>113.2049168937715</v>
      </c>
      <c r="Z226" s="8">
        <v>111.7887355782369</v>
      </c>
      <c r="AA226" s="8">
        <v>112.08394269005962</v>
      </c>
      <c r="AB226" s="8">
        <v>109.64319124078565</v>
      </c>
      <c r="AN226" s="8"/>
      <c r="AQ226" s="8"/>
    </row>
    <row r="227" spans="1:43" x14ac:dyDescent="0.2">
      <c r="A227" s="7" t="str">
        <f t="shared" si="3"/>
        <v>gem_nemiet_Ja_3</v>
      </c>
      <c r="B227" s="5" t="s">
        <v>3833</v>
      </c>
      <c r="C227" s="5" t="s">
        <v>188</v>
      </c>
      <c r="D227" s="5">
        <v>3</v>
      </c>
      <c r="E227" s="8">
        <v>100</v>
      </c>
      <c r="F227" s="8">
        <v>104.66189331443113</v>
      </c>
      <c r="G227" s="8">
        <v>107.44415691304575</v>
      </c>
      <c r="H227" s="8">
        <v>108.65732108641984</v>
      </c>
      <c r="I227" s="8">
        <v>108.69379144375222</v>
      </c>
      <c r="J227" s="8">
        <v>113.00938390331348</v>
      </c>
      <c r="K227" s="8">
        <v>115.66474214011261</v>
      </c>
      <c r="L227" s="8">
        <v>117.06569043969958</v>
      </c>
      <c r="M227" s="8">
        <v>118.82133441062967</v>
      </c>
      <c r="N227" s="8">
        <v>122.08441919544944</v>
      </c>
      <c r="O227" s="8">
        <v>127.75081148652998</v>
      </c>
      <c r="P227" s="8">
        <v>126.23584433092289</v>
      </c>
      <c r="Q227" s="8">
        <v>131.63745000560871</v>
      </c>
      <c r="R227" s="8">
        <v>138.35901990589718</v>
      </c>
      <c r="S227" s="8">
        <v>141.35732351148607</v>
      </c>
      <c r="T227" s="8">
        <v>140.85562812090453</v>
      </c>
      <c r="U227" s="8">
        <v>138.27461120370023</v>
      </c>
      <c r="V227" s="8">
        <v>128.99681838873374</v>
      </c>
      <c r="W227" s="8">
        <v>127.66061045151673</v>
      </c>
      <c r="X227" s="8">
        <v>136.94089265343169</v>
      </c>
      <c r="Y227" s="8">
        <v>137.88497553126226</v>
      </c>
      <c r="Z227" s="8">
        <v>134.50708965593799</v>
      </c>
      <c r="AA227" s="8">
        <v>136.31963911043692</v>
      </c>
      <c r="AB227" s="8">
        <v>134.84230391864151</v>
      </c>
      <c r="AN227" s="8"/>
      <c r="AQ227" s="8"/>
    </row>
    <row r="228" spans="1:43" x14ac:dyDescent="0.2">
      <c r="A228" s="7" t="str">
        <f t="shared" si="3"/>
        <v>gem_nemiet_Ja_5</v>
      </c>
      <c r="B228" s="5" t="s">
        <v>3833</v>
      </c>
      <c r="C228" s="5" t="s">
        <v>188</v>
      </c>
      <c r="D228" s="5">
        <v>5</v>
      </c>
      <c r="E228" s="8">
        <v>100</v>
      </c>
      <c r="F228" s="8">
        <v>105.47520450256927</v>
      </c>
      <c r="G228" s="8">
        <v>107.97474333630268</v>
      </c>
      <c r="H228" s="8">
        <v>107.75693965170805</v>
      </c>
      <c r="I228" s="8">
        <v>109.7080200062659</v>
      </c>
      <c r="J228" s="8">
        <v>110.01447206090431</v>
      </c>
      <c r="K228" s="8">
        <v>111.1026204758636</v>
      </c>
      <c r="L228" s="8">
        <v>110.6652854396217</v>
      </c>
      <c r="M228" s="8">
        <v>112.92748722518118</v>
      </c>
      <c r="N228" s="8">
        <v>116.51021311103932</v>
      </c>
      <c r="O228" s="8">
        <v>122.17787805212785</v>
      </c>
      <c r="P228" s="8">
        <v>117.74930311681882</v>
      </c>
      <c r="Q228" s="8">
        <v>122.15117781324233</v>
      </c>
      <c r="R228" s="8">
        <v>132.81146023020881</v>
      </c>
      <c r="S228" s="8">
        <v>140.6757371245296</v>
      </c>
      <c r="T228" s="8">
        <v>133.80005943609828</v>
      </c>
      <c r="U228" s="8">
        <v>129.43855888623261</v>
      </c>
      <c r="V228" s="8">
        <v>120.93198453300947</v>
      </c>
      <c r="W228" s="8">
        <v>115.95117873746656</v>
      </c>
      <c r="X228" s="8">
        <v>118.81206441067222</v>
      </c>
      <c r="Y228" s="8">
        <v>118.4944233117813</v>
      </c>
      <c r="Z228" s="8">
        <v>117.6933308403014</v>
      </c>
      <c r="AA228" s="8">
        <v>119.48245289821089</v>
      </c>
      <c r="AB228" s="8">
        <v>117.75584945360337</v>
      </c>
      <c r="AN228" s="8"/>
      <c r="AQ228" s="8"/>
    </row>
    <row r="229" spans="1:43" x14ac:dyDescent="0.2">
      <c r="A229" s="7" t="str">
        <f t="shared" si="3"/>
        <v>gem_nemiet_Ja_9</v>
      </c>
      <c r="B229" s="5" t="s">
        <v>3833</v>
      </c>
      <c r="C229" s="5" t="s">
        <v>188</v>
      </c>
      <c r="D229" s="5">
        <v>9</v>
      </c>
      <c r="E229" s="8">
        <v>100</v>
      </c>
      <c r="F229" s="8">
        <v>104.09381184410221</v>
      </c>
      <c r="G229" s="8">
        <v>106.35419856292846</v>
      </c>
      <c r="H229" s="8">
        <v>104.86984901473261</v>
      </c>
      <c r="I229" s="8">
        <v>104.93476665645143</v>
      </c>
      <c r="J229" s="8">
        <v>110.79088209006675</v>
      </c>
      <c r="K229" s="8">
        <v>113.44412172000561</v>
      </c>
      <c r="L229" s="8">
        <v>115.23153102140147</v>
      </c>
      <c r="M229" s="8">
        <v>116.74902431127674</v>
      </c>
      <c r="N229" s="8">
        <v>119.42272841706516</v>
      </c>
      <c r="O229" s="8">
        <v>120.27178527923017</v>
      </c>
      <c r="P229" s="8">
        <v>121.00693832617981</v>
      </c>
      <c r="Q229" s="8">
        <v>128.02606085124674</v>
      </c>
      <c r="R229" s="8">
        <v>132.3517476359427</v>
      </c>
      <c r="S229" s="8">
        <v>134.23393395167474</v>
      </c>
      <c r="T229" s="8">
        <v>133.18614702125319</v>
      </c>
      <c r="U229" s="8">
        <v>132.3435258932366</v>
      </c>
      <c r="V229" s="8">
        <v>121.9543764584091</v>
      </c>
      <c r="W229" s="8">
        <v>115.87845319860996</v>
      </c>
      <c r="X229" s="8">
        <v>110.57616210170059</v>
      </c>
      <c r="Y229" s="8">
        <v>114.52734147307095</v>
      </c>
      <c r="Z229" s="8">
        <v>126.12170219958847</v>
      </c>
      <c r="AA229" s="8">
        <v>131.9950158042619</v>
      </c>
      <c r="AB229" s="8">
        <v>130.69394859026039</v>
      </c>
      <c r="AN229" s="8"/>
      <c r="AQ229" s="8"/>
    </row>
    <row r="230" spans="1:43" x14ac:dyDescent="0.2">
      <c r="A230" s="7" t="str">
        <f t="shared" si="3"/>
        <v>gem_nemiet_Ja_10</v>
      </c>
      <c r="B230" s="5" t="s">
        <v>3833</v>
      </c>
      <c r="C230" s="5" t="s">
        <v>188</v>
      </c>
      <c r="D230" s="5">
        <v>10</v>
      </c>
      <c r="E230" s="8">
        <v>100</v>
      </c>
      <c r="F230" s="8">
        <v>103.13895193488804</v>
      </c>
      <c r="G230" s="8">
        <v>105.70211790064593</v>
      </c>
      <c r="H230" s="8">
        <v>106.41787384547597</v>
      </c>
      <c r="I230" s="8">
        <v>107.02551441457946</v>
      </c>
      <c r="J230" s="8">
        <v>107.32708139978666</v>
      </c>
      <c r="K230" s="8">
        <v>109.82888446246774</v>
      </c>
      <c r="L230" s="8">
        <v>110.55410245133982</v>
      </c>
      <c r="M230" s="8">
        <v>111.40410070434788</v>
      </c>
      <c r="N230" s="8">
        <v>116.81825303884176</v>
      </c>
      <c r="O230" s="8">
        <v>117.34243026378083</v>
      </c>
      <c r="P230" s="8">
        <v>120.76118909115731</v>
      </c>
      <c r="Q230" s="8">
        <v>127.79643581303547</v>
      </c>
      <c r="R230" s="8">
        <v>125.87632492468937</v>
      </c>
      <c r="S230" s="8">
        <v>125.61676344986935</v>
      </c>
      <c r="T230" s="8">
        <v>123.6511721135372</v>
      </c>
      <c r="U230" s="8">
        <v>123.30659917399731</v>
      </c>
      <c r="V230" s="8">
        <v>121.6138586130341</v>
      </c>
      <c r="W230" s="8">
        <v>114.68762604288638</v>
      </c>
      <c r="X230" s="8">
        <v>114.07714382369699</v>
      </c>
      <c r="Y230" s="8">
        <v>115.03734606943776</v>
      </c>
      <c r="Z230" s="8">
        <v>122.7498793673236</v>
      </c>
      <c r="AA230" s="8">
        <v>123.75260408192452</v>
      </c>
      <c r="AB230" s="8">
        <v>119.44748523171832</v>
      </c>
      <c r="AN230" s="8"/>
      <c r="AQ230" s="8"/>
    </row>
    <row r="231" spans="1:43" x14ac:dyDescent="0.2">
      <c r="A231" s="7" t="str">
        <f t="shared" si="3"/>
        <v>gem_nemiet_Ja_11</v>
      </c>
      <c r="B231" s="5" t="s">
        <v>3833</v>
      </c>
      <c r="C231" s="5" t="s">
        <v>188</v>
      </c>
      <c r="D231" s="5">
        <v>11</v>
      </c>
      <c r="E231" s="8">
        <v>100</v>
      </c>
      <c r="F231" s="8">
        <v>103.88070973002274</v>
      </c>
      <c r="G231" s="8">
        <v>106.45908153424907</v>
      </c>
      <c r="H231" s="8">
        <v>104.54074981167213</v>
      </c>
      <c r="I231" s="8">
        <v>105.73658025984422</v>
      </c>
      <c r="J231" s="8">
        <v>106.40180211845427</v>
      </c>
      <c r="K231" s="8">
        <v>102.19934885804898</v>
      </c>
      <c r="L231" s="8">
        <v>103.49687085994046</v>
      </c>
      <c r="M231" s="8">
        <v>102.87193427626576</v>
      </c>
      <c r="N231" s="8">
        <v>108.81895593937476</v>
      </c>
      <c r="O231" s="8">
        <v>113.82816163839797</v>
      </c>
      <c r="P231" s="8">
        <v>114.65419385874688</v>
      </c>
      <c r="Q231" s="8">
        <v>119.21554327662068</v>
      </c>
      <c r="R231" s="8">
        <v>125.24923608423826</v>
      </c>
      <c r="S231" s="8">
        <v>128.04312527369515</v>
      </c>
      <c r="T231" s="8">
        <v>126.51850949164125</v>
      </c>
      <c r="U231" s="8">
        <v>124.43078227744009</v>
      </c>
      <c r="V231" s="8">
        <v>115.18403817851588</v>
      </c>
      <c r="W231" s="8">
        <v>110.20137370793037</v>
      </c>
      <c r="X231" s="8">
        <v>116.39005004984867</v>
      </c>
      <c r="Y231" s="8">
        <v>116.90132783594515</v>
      </c>
      <c r="Z231" s="8">
        <v>119.13748062576188</v>
      </c>
      <c r="AA231" s="8">
        <v>119.1473197316645</v>
      </c>
      <c r="AB231" s="8">
        <v>118.13087696967534</v>
      </c>
      <c r="AN231" s="8"/>
      <c r="AQ231" s="8"/>
    </row>
    <row r="232" spans="1:43" x14ac:dyDescent="0.2">
      <c r="A232" s="7" t="str">
        <f t="shared" si="3"/>
        <v>gem_nemiet_Ja_12</v>
      </c>
      <c r="B232" s="5" t="s">
        <v>3833</v>
      </c>
      <c r="C232" s="5" t="s">
        <v>188</v>
      </c>
      <c r="D232" s="5">
        <v>12</v>
      </c>
      <c r="E232" s="8">
        <v>100</v>
      </c>
      <c r="F232" s="8">
        <v>104.45301488600064</v>
      </c>
      <c r="G232" s="8">
        <v>109.38203858463115</v>
      </c>
      <c r="H232" s="8">
        <v>110.69566881766211</v>
      </c>
      <c r="I232" s="8">
        <v>108.95066291572624</v>
      </c>
      <c r="J232" s="8">
        <v>107.7491235646898</v>
      </c>
      <c r="K232" s="8">
        <v>108.99476779616958</v>
      </c>
      <c r="L232" s="8">
        <v>112.32978099723658</v>
      </c>
      <c r="M232" s="8">
        <v>113.47165277598283</v>
      </c>
      <c r="N232" s="8">
        <v>116.75667888197106</v>
      </c>
      <c r="O232" s="8">
        <v>119.29176514306938</v>
      </c>
      <c r="P232" s="8">
        <v>116.6700844363304</v>
      </c>
      <c r="Q232" s="8">
        <v>125.92101567956145</v>
      </c>
      <c r="R232" s="8">
        <v>126.63914323523854</v>
      </c>
      <c r="S232" s="8">
        <v>129.02220599666225</v>
      </c>
      <c r="T232" s="8">
        <v>133.19945936836382</v>
      </c>
      <c r="U232" s="8">
        <v>130.52103992161517</v>
      </c>
      <c r="V232" s="8">
        <v>119.24478413314645</v>
      </c>
      <c r="W232" s="8">
        <v>115.39931157838248</v>
      </c>
      <c r="X232" s="8">
        <v>124.08860210826207</v>
      </c>
      <c r="Y232" s="8">
        <v>127.06132675375974</v>
      </c>
      <c r="Z232" s="8">
        <v>124.58800861629362</v>
      </c>
      <c r="AA232" s="8">
        <v>120.8605716901495</v>
      </c>
      <c r="AB232" s="8">
        <v>120.749911774859</v>
      </c>
      <c r="AN232" s="8"/>
      <c r="AQ232" s="8"/>
    </row>
    <row r="233" spans="1:43" x14ac:dyDescent="0.2">
      <c r="A233" s="7" t="str">
        <f t="shared" si="3"/>
        <v>gem_nemiet_Ja_13</v>
      </c>
      <c r="B233" s="5" t="s">
        <v>3833</v>
      </c>
      <c r="C233" s="5" t="s">
        <v>188</v>
      </c>
      <c r="D233" s="5">
        <v>13</v>
      </c>
      <c r="E233" s="8">
        <v>100</v>
      </c>
      <c r="F233" s="8">
        <v>103.11241541373029</v>
      </c>
      <c r="G233" s="8">
        <v>107.09906293788242</v>
      </c>
      <c r="H233" s="8">
        <v>108.78285947555743</v>
      </c>
      <c r="I233" s="8">
        <v>107.84849724582233</v>
      </c>
      <c r="J233" s="8">
        <v>106.81210760473809</v>
      </c>
      <c r="K233" s="8">
        <v>107.61168953298669</v>
      </c>
      <c r="L233" s="8">
        <v>110.86640766272004</v>
      </c>
      <c r="M233" s="8">
        <v>111.87318864740806</v>
      </c>
      <c r="N233" s="8">
        <v>118.06758485410407</v>
      </c>
      <c r="O233" s="8">
        <v>121.27025353700768</v>
      </c>
      <c r="P233" s="8">
        <v>120.41147720144332</v>
      </c>
      <c r="Q233" s="8">
        <v>126.42205981996297</v>
      </c>
      <c r="R233" s="8">
        <v>128.14755918948705</v>
      </c>
      <c r="S233" s="8">
        <v>132.11647348974373</v>
      </c>
      <c r="T233" s="8">
        <v>131.85731752287586</v>
      </c>
      <c r="U233" s="8">
        <v>129.66907756433861</v>
      </c>
      <c r="V233" s="8">
        <v>123.25378966349258</v>
      </c>
      <c r="W233" s="8">
        <v>121.46381229381274</v>
      </c>
      <c r="X233" s="8">
        <v>125.28938839862349</v>
      </c>
      <c r="Y233" s="8">
        <v>125.41900294769955</v>
      </c>
      <c r="Z233" s="8">
        <v>126.39112612565896</v>
      </c>
      <c r="AA233" s="8">
        <v>122.28199907762496</v>
      </c>
      <c r="AB233" s="8">
        <v>120.46242790364921</v>
      </c>
      <c r="AN233" s="8"/>
      <c r="AQ233" s="8"/>
    </row>
    <row r="234" spans="1:43" x14ac:dyDescent="0.2">
      <c r="A234" s="7" t="str">
        <f t="shared" si="3"/>
        <v>gem_nemiet_Ja_14</v>
      </c>
      <c r="B234" s="5" t="s">
        <v>3833</v>
      </c>
      <c r="C234" s="5" t="s">
        <v>188</v>
      </c>
      <c r="D234" s="5">
        <v>14</v>
      </c>
      <c r="E234" s="8">
        <v>100</v>
      </c>
      <c r="F234" s="8">
        <v>104.72070554000628</v>
      </c>
      <c r="G234" s="8">
        <v>108.55722032167282</v>
      </c>
      <c r="H234" s="8">
        <v>110.45369061730197</v>
      </c>
      <c r="I234" s="8">
        <v>110.80751947592924</v>
      </c>
      <c r="J234" s="8">
        <v>113.71187686522227</v>
      </c>
      <c r="K234" s="8">
        <v>114.99136180058167</v>
      </c>
      <c r="L234" s="8">
        <v>116.35397767602016</v>
      </c>
      <c r="M234" s="8">
        <v>117.35244121912464</v>
      </c>
      <c r="N234" s="8">
        <v>118.68549745276084</v>
      </c>
      <c r="O234" s="8">
        <v>118.9983223379112</v>
      </c>
      <c r="P234" s="8">
        <v>119.60071788866603</v>
      </c>
      <c r="Q234" s="8">
        <v>121.30859711204185</v>
      </c>
      <c r="R234" s="8">
        <v>125.96072486310702</v>
      </c>
      <c r="S234" s="8">
        <v>136.43094038710015</v>
      </c>
      <c r="T234" s="8">
        <v>128.33299278847107</v>
      </c>
      <c r="U234" s="8">
        <v>121.66365073920672</v>
      </c>
      <c r="V234" s="8">
        <v>127.11841861005261</v>
      </c>
      <c r="W234" s="8">
        <v>127.44270464143787</v>
      </c>
      <c r="X234" s="8">
        <v>129.39268986751466</v>
      </c>
      <c r="Y234" s="8">
        <v>124.39856070695069</v>
      </c>
      <c r="Z234" s="8">
        <v>131.60797446241884</v>
      </c>
      <c r="AA234" s="8">
        <v>135.1572886449292</v>
      </c>
      <c r="AB234" s="8">
        <v>131.30998392498427</v>
      </c>
      <c r="AN234" s="8"/>
      <c r="AQ234" s="8"/>
    </row>
    <row r="235" spans="1:43" x14ac:dyDescent="0.2">
      <c r="A235" s="7" t="str">
        <f t="shared" si="3"/>
        <v>gem_nemiet_Ja_17</v>
      </c>
      <c r="B235" s="5" t="s">
        <v>3833</v>
      </c>
      <c r="C235" s="5" t="s">
        <v>188</v>
      </c>
      <c r="D235" s="5">
        <v>17</v>
      </c>
      <c r="E235" s="8">
        <v>100</v>
      </c>
      <c r="F235" s="8">
        <v>104.03263494769801</v>
      </c>
      <c r="G235" s="8">
        <v>106.48036159453264</v>
      </c>
      <c r="H235" s="8">
        <v>107.13952478834219</v>
      </c>
      <c r="I235" s="8">
        <v>107.8990399395375</v>
      </c>
      <c r="J235" s="8">
        <v>104.93774981374473</v>
      </c>
      <c r="K235" s="8">
        <v>106.5480541003874</v>
      </c>
      <c r="L235" s="8">
        <v>108.7549188224267</v>
      </c>
      <c r="M235" s="8">
        <v>111.37341956372447</v>
      </c>
      <c r="N235" s="8">
        <v>116.60904836857767</v>
      </c>
      <c r="O235" s="8">
        <v>117.17023167861561</v>
      </c>
      <c r="P235" s="8">
        <v>116.46802469958979</v>
      </c>
      <c r="Q235" s="8">
        <v>125.06315843203828</v>
      </c>
      <c r="R235" s="8">
        <v>125.50728062661635</v>
      </c>
      <c r="S235" s="8">
        <v>123.85994505577047</v>
      </c>
      <c r="T235" s="8">
        <v>124.94822126998872</v>
      </c>
      <c r="U235" s="8">
        <v>120.34400584607587</v>
      </c>
      <c r="V235" s="8">
        <v>115.55534425110395</v>
      </c>
      <c r="W235" s="8">
        <v>114.55989678313981</v>
      </c>
      <c r="X235" s="8">
        <v>118.77508363824231</v>
      </c>
      <c r="Y235" s="8">
        <v>116.17371810587582</v>
      </c>
      <c r="Z235" s="8">
        <v>120.28401918613699</v>
      </c>
      <c r="AA235" s="8">
        <v>121.7493418301741</v>
      </c>
      <c r="AB235" s="8">
        <v>119.24791887766911</v>
      </c>
      <c r="AN235" s="8"/>
      <c r="AQ235" s="8"/>
    </row>
    <row r="236" spans="1:43" x14ac:dyDescent="0.2">
      <c r="A236" s="7" t="str">
        <f t="shared" si="3"/>
        <v>gem_nemiet_Ja_18</v>
      </c>
      <c r="B236" s="5" t="s">
        <v>3833</v>
      </c>
      <c r="C236" s="5" t="s">
        <v>188</v>
      </c>
      <c r="D236" s="5">
        <v>18</v>
      </c>
      <c r="E236" s="8">
        <v>100</v>
      </c>
      <c r="F236" s="8">
        <v>104.67576570668177</v>
      </c>
      <c r="G236" s="8">
        <v>106.36874522843172</v>
      </c>
      <c r="H236" s="8">
        <v>106.42956225282161</v>
      </c>
      <c r="I236" s="8">
        <v>106.74541129103919</v>
      </c>
      <c r="J236" s="8">
        <v>108.47380702516317</v>
      </c>
      <c r="K236" s="8">
        <v>110.92573737481098</v>
      </c>
      <c r="L236" s="8">
        <v>111.14008479263299</v>
      </c>
      <c r="M236" s="8">
        <v>112.49464813936517</v>
      </c>
      <c r="N236" s="8">
        <v>116.98575138410078</v>
      </c>
      <c r="O236" s="8">
        <v>121.32544437872116</v>
      </c>
      <c r="P236" s="8">
        <v>118.76030362367212</v>
      </c>
      <c r="Q236" s="8">
        <v>127.66693507319145</v>
      </c>
      <c r="R236" s="8">
        <v>134.68290511751363</v>
      </c>
      <c r="S236" s="8">
        <v>132.44242869087569</v>
      </c>
      <c r="T236" s="8">
        <v>129.05158674889157</v>
      </c>
      <c r="U236" s="8">
        <v>126.03204582194358</v>
      </c>
      <c r="V236" s="8">
        <v>117.54357787849253</v>
      </c>
      <c r="W236" s="8">
        <v>113.02609283417873</v>
      </c>
      <c r="X236" s="8">
        <v>119.25353307250987</v>
      </c>
      <c r="Y236" s="8">
        <v>119.4084041922288</v>
      </c>
      <c r="Z236" s="8">
        <v>121.8168354458352</v>
      </c>
      <c r="AA236" s="8">
        <v>124.82642968072261</v>
      </c>
      <c r="AB236" s="8">
        <v>121.8317842509083</v>
      </c>
      <c r="AN236" s="8"/>
      <c r="AQ236" s="8"/>
    </row>
    <row r="237" spans="1:43" x14ac:dyDescent="0.2">
      <c r="A237" s="7" t="str">
        <f t="shared" si="3"/>
        <v>gem_nemiet_Ja_19</v>
      </c>
      <c r="B237" s="5" t="s">
        <v>3833</v>
      </c>
      <c r="C237" s="5" t="s">
        <v>188</v>
      </c>
      <c r="D237" s="5">
        <v>19</v>
      </c>
      <c r="E237" s="8">
        <v>100</v>
      </c>
      <c r="F237" s="8">
        <v>104.31491552275654</v>
      </c>
      <c r="G237" s="8">
        <v>107.20279423844205</v>
      </c>
      <c r="H237" s="8">
        <v>107.65094432127863</v>
      </c>
      <c r="I237" s="8">
        <v>108.2258903140565</v>
      </c>
      <c r="J237" s="8">
        <v>108.60220984327346</v>
      </c>
      <c r="K237" s="8">
        <v>113.46556820960591</v>
      </c>
      <c r="L237" s="8">
        <v>116.10453320466131</v>
      </c>
      <c r="M237" s="8">
        <v>116.80810863083722</v>
      </c>
      <c r="N237" s="8">
        <v>119.91807096089347</v>
      </c>
      <c r="O237" s="8">
        <v>117.69838590116574</v>
      </c>
      <c r="P237" s="8">
        <v>116.5580227873658</v>
      </c>
      <c r="Q237" s="8">
        <v>124.32456041109432</v>
      </c>
      <c r="R237" s="8">
        <v>128.35688712715938</v>
      </c>
      <c r="S237" s="8">
        <v>131.57595374719969</v>
      </c>
      <c r="T237" s="8">
        <v>133.28970392034273</v>
      </c>
      <c r="U237" s="8">
        <v>129.67703612019133</v>
      </c>
      <c r="V237" s="8">
        <v>120.61772051320544</v>
      </c>
      <c r="W237" s="8">
        <v>117.23659209431939</v>
      </c>
      <c r="X237" s="8">
        <v>124.20422759866581</v>
      </c>
      <c r="Y237" s="8">
        <v>123.26086631977522</v>
      </c>
      <c r="Z237" s="8">
        <v>122.29687911414155</v>
      </c>
      <c r="AA237" s="8">
        <v>126.36931245029568</v>
      </c>
      <c r="AB237" s="8">
        <v>124.40992938430557</v>
      </c>
      <c r="AN237" s="8"/>
      <c r="AQ237" s="8"/>
    </row>
    <row r="238" spans="1:43" x14ac:dyDescent="0.2">
      <c r="A238" s="7" t="str">
        <f t="shared" si="3"/>
        <v>gem_nemiet_Ja_20</v>
      </c>
      <c r="B238" s="5" t="s">
        <v>3833</v>
      </c>
      <c r="C238" s="5" t="s">
        <v>188</v>
      </c>
      <c r="D238" s="5">
        <v>20</v>
      </c>
      <c r="E238" s="8">
        <v>100</v>
      </c>
      <c r="F238" s="8">
        <v>104.35560928419648</v>
      </c>
      <c r="G238" s="8">
        <v>106.13177621980766</v>
      </c>
      <c r="H238" s="8">
        <v>106.76391099774088</v>
      </c>
      <c r="I238" s="8">
        <v>107.6128442266423</v>
      </c>
      <c r="J238" s="8">
        <v>109.31607453319563</v>
      </c>
      <c r="K238" s="8">
        <v>109.69925897693432</v>
      </c>
      <c r="L238" s="8">
        <v>110.8653355991881</v>
      </c>
      <c r="M238" s="8">
        <v>112.29759306452054</v>
      </c>
      <c r="N238" s="8">
        <v>113.81391020378159</v>
      </c>
      <c r="O238" s="8">
        <v>114.738194929394</v>
      </c>
      <c r="P238" s="8">
        <v>113.65755077945394</v>
      </c>
      <c r="Q238" s="8">
        <v>117.29972275888569</v>
      </c>
      <c r="R238" s="8">
        <v>126.61818308559299</v>
      </c>
      <c r="S238" s="8">
        <v>127.12205022480268</v>
      </c>
      <c r="T238" s="8">
        <v>133.46404322014894</v>
      </c>
      <c r="U238" s="8">
        <v>130.76815958258172</v>
      </c>
      <c r="V238" s="8">
        <v>120.56689191923336</v>
      </c>
      <c r="W238" s="8">
        <v>117.35894172587035</v>
      </c>
      <c r="X238" s="8">
        <v>121.99294317798091</v>
      </c>
      <c r="Y238" s="8">
        <v>121.61078293336641</v>
      </c>
      <c r="Z238" s="8">
        <v>122.41165665941705</v>
      </c>
      <c r="AA238" s="8">
        <v>116.94454856145563</v>
      </c>
      <c r="AB238" s="8">
        <v>113.16886249256481</v>
      </c>
      <c r="AN238" s="8"/>
      <c r="AQ238" s="8"/>
    </row>
    <row r="239" spans="1:43" x14ac:dyDescent="0.2">
      <c r="A239" s="7" t="str">
        <f t="shared" si="3"/>
        <v>gem_nemiet_Ja_21</v>
      </c>
      <c r="B239" s="5" t="s">
        <v>3833</v>
      </c>
      <c r="C239" s="5" t="s">
        <v>188</v>
      </c>
      <c r="D239" s="5">
        <v>21</v>
      </c>
      <c r="E239" s="8">
        <v>100</v>
      </c>
      <c r="F239" s="8">
        <v>103.28479615264688</v>
      </c>
      <c r="G239" s="8">
        <v>105.71832582657822</v>
      </c>
      <c r="H239" s="8">
        <v>107.61411200363605</v>
      </c>
      <c r="I239" s="8">
        <v>108.89916384921521</v>
      </c>
      <c r="J239" s="8">
        <v>109.88511048574004</v>
      </c>
      <c r="K239" s="8">
        <v>111.5242567841705</v>
      </c>
      <c r="L239" s="8">
        <v>112.3709222467744</v>
      </c>
      <c r="M239" s="8">
        <v>113.24773101441995</v>
      </c>
      <c r="N239" s="8">
        <v>115.80534807987816</v>
      </c>
      <c r="O239" s="8">
        <v>115.64743744801922</v>
      </c>
      <c r="P239" s="8">
        <v>117.53711453873025</v>
      </c>
      <c r="Q239" s="8">
        <v>130.62382553609032</v>
      </c>
      <c r="R239" s="8">
        <v>138.55741426968228</v>
      </c>
      <c r="S239" s="8">
        <v>140.75681188837504</v>
      </c>
      <c r="T239" s="8">
        <v>139.01786919486392</v>
      </c>
      <c r="U239" s="8">
        <v>133.4242595951421</v>
      </c>
      <c r="V239" s="8">
        <v>120.98300307220596</v>
      </c>
      <c r="W239" s="8">
        <v>113.40054969558132</v>
      </c>
      <c r="X239" s="8">
        <v>115.19788239583315</v>
      </c>
      <c r="Y239" s="8">
        <v>118.72458075560439</v>
      </c>
      <c r="Z239" s="8">
        <v>121.63753028988164</v>
      </c>
      <c r="AA239" s="8">
        <v>124.17041698400313</v>
      </c>
      <c r="AB239" s="8">
        <v>120.88896332636882</v>
      </c>
      <c r="AN239" s="8"/>
      <c r="AQ239" s="8"/>
    </row>
    <row r="240" spans="1:43" x14ac:dyDescent="0.2">
      <c r="A240" s="7" t="str">
        <f t="shared" si="3"/>
        <v>gem_nemiet_Ja_22</v>
      </c>
      <c r="B240" s="5" t="s">
        <v>3833</v>
      </c>
      <c r="C240" s="5" t="s">
        <v>188</v>
      </c>
      <c r="D240" s="5">
        <v>22</v>
      </c>
      <c r="E240" s="8">
        <v>100</v>
      </c>
      <c r="F240" s="8">
        <v>105.33745015589258</v>
      </c>
      <c r="G240" s="8">
        <v>107.69337417016062</v>
      </c>
      <c r="H240" s="8">
        <v>109.26575781236707</v>
      </c>
      <c r="I240" s="8">
        <v>112.51544629914692</v>
      </c>
      <c r="J240" s="8">
        <v>114.3130663451777</v>
      </c>
      <c r="K240" s="8">
        <v>115.14729464180259</v>
      </c>
      <c r="L240" s="8">
        <v>117.4706514296731</v>
      </c>
      <c r="M240" s="8">
        <v>120.21482483094057</v>
      </c>
      <c r="N240" s="8">
        <v>126.40899330056823</v>
      </c>
      <c r="O240" s="8">
        <v>128.35206094128165</v>
      </c>
      <c r="P240" s="8">
        <v>128.37330354970669</v>
      </c>
      <c r="Q240" s="8">
        <v>135.06437420948836</v>
      </c>
      <c r="R240" s="8">
        <v>137.60039992061715</v>
      </c>
      <c r="S240" s="8">
        <v>137.56423953649676</v>
      </c>
      <c r="T240" s="8">
        <v>135.88841200889038</v>
      </c>
      <c r="U240" s="8">
        <v>135.70024907374474</v>
      </c>
      <c r="V240" s="8">
        <v>126.75492063074573</v>
      </c>
      <c r="W240" s="8">
        <v>122.23124273172878</v>
      </c>
      <c r="X240" s="8">
        <v>130.81517683597653</v>
      </c>
      <c r="Y240" s="8">
        <v>130.56187207205022</v>
      </c>
      <c r="Z240" s="8">
        <v>131.74856339301252</v>
      </c>
      <c r="AA240" s="8">
        <v>137.22610310370746</v>
      </c>
      <c r="AB240" s="8">
        <v>134.8652199471224</v>
      </c>
      <c r="AN240" s="8"/>
      <c r="AQ240" s="8"/>
    </row>
    <row r="241" spans="1:43" x14ac:dyDescent="0.2">
      <c r="A241" s="7" t="str">
        <f t="shared" si="3"/>
        <v>gem_nemiet_Ja_23</v>
      </c>
      <c r="B241" s="5" t="s">
        <v>3833</v>
      </c>
      <c r="C241" s="5" t="s">
        <v>188</v>
      </c>
      <c r="D241" s="5">
        <v>23</v>
      </c>
      <c r="E241" s="8">
        <v>100</v>
      </c>
      <c r="F241" s="8">
        <v>105.59147867493137</v>
      </c>
      <c r="G241" s="8">
        <v>109.08357956631724</v>
      </c>
      <c r="H241" s="8">
        <v>110.81127019848766</v>
      </c>
      <c r="I241" s="8">
        <v>112.51609196567449</v>
      </c>
      <c r="J241" s="8">
        <v>113.51603824167594</v>
      </c>
      <c r="K241" s="8">
        <v>115.53876006783538</v>
      </c>
      <c r="L241" s="8">
        <v>116.6566861639823</v>
      </c>
      <c r="M241" s="8">
        <v>118.12427891492852</v>
      </c>
      <c r="N241" s="8">
        <v>127.75851948477053</v>
      </c>
      <c r="O241" s="8">
        <v>123.96429271156157</v>
      </c>
      <c r="P241" s="8">
        <v>128.10504652612855</v>
      </c>
      <c r="Q241" s="8">
        <v>161.29218765212892</v>
      </c>
      <c r="R241" s="8">
        <v>150.78612935906989</v>
      </c>
      <c r="S241" s="8">
        <v>161.00687542934838</v>
      </c>
      <c r="T241" s="8">
        <v>173.16640586608438</v>
      </c>
      <c r="U241" s="8">
        <v>174.2626600258194</v>
      </c>
      <c r="V241" s="8">
        <v>155.01197295311721</v>
      </c>
      <c r="W241" s="8">
        <v>142.49062402625415</v>
      </c>
      <c r="X241" s="8">
        <v>139.43684907271464</v>
      </c>
      <c r="Y241" s="8">
        <v>137.90423588667531</v>
      </c>
      <c r="Z241" s="8">
        <v>140.21802625935132</v>
      </c>
      <c r="AA241" s="8">
        <v>139.48894197893341</v>
      </c>
      <c r="AB241" s="8">
        <v>136.89153512031612</v>
      </c>
      <c r="AN241" s="8"/>
      <c r="AQ241" s="8"/>
    </row>
    <row r="242" spans="1:43" x14ac:dyDescent="0.2">
      <c r="A242" s="7" t="str">
        <f t="shared" si="3"/>
        <v>gem_nemiet_Ja_24</v>
      </c>
      <c r="B242" s="5" t="s">
        <v>3833</v>
      </c>
      <c r="C242" s="5" t="s">
        <v>188</v>
      </c>
      <c r="D242" s="5">
        <v>24</v>
      </c>
      <c r="E242" s="8">
        <v>100</v>
      </c>
      <c r="F242" s="8">
        <v>103.66027651730877</v>
      </c>
      <c r="G242" s="8">
        <v>106.00076380868265</v>
      </c>
      <c r="H242" s="8">
        <v>107.46372944678198</v>
      </c>
      <c r="I242" s="8">
        <v>108.18795039983965</v>
      </c>
      <c r="J242" s="8">
        <v>105.78368370639434</v>
      </c>
      <c r="K242" s="8">
        <v>108.98509045878718</v>
      </c>
      <c r="L242" s="8">
        <v>110.2640350000694</v>
      </c>
      <c r="M242" s="8">
        <v>113.30862149704379</v>
      </c>
      <c r="N242" s="8">
        <v>120.97409233733508</v>
      </c>
      <c r="O242" s="8">
        <v>125.55731593867543</v>
      </c>
      <c r="P242" s="8">
        <v>124.4309627989517</v>
      </c>
      <c r="Q242" s="8">
        <v>137.6230884812253</v>
      </c>
      <c r="R242" s="8">
        <v>136.32845571492214</v>
      </c>
      <c r="S242" s="8">
        <v>147.24767263746577</v>
      </c>
      <c r="T242" s="8">
        <v>151.78209325005193</v>
      </c>
      <c r="U242" s="8">
        <v>149.75321972978739</v>
      </c>
      <c r="V242" s="8">
        <v>135.07984368783093</v>
      </c>
      <c r="W242" s="8">
        <v>127.37897948866778</v>
      </c>
      <c r="X242" s="8">
        <v>131.0684836606444</v>
      </c>
      <c r="Y242" s="8">
        <v>127.1179982748383</v>
      </c>
      <c r="Z242" s="8">
        <v>132.11099780603581</v>
      </c>
      <c r="AA242" s="8">
        <v>127.7429670303998</v>
      </c>
      <c r="AB242" s="8">
        <v>125.391740276422</v>
      </c>
      <c r="AN242" s="8"/>
      <c r="AQ242" s="8"/>
    </row>
    <row r="243" spans="1:43" x14ac:dyDescent="0.2">
      <c r="A243" s="7" t="str">
        <f t="shared" si="3"/>
        <v>gem_nemiet_Ja_25</v>
      </c>
      <c r="B243" s="5" t="s">
        <v>3833</v>
      </c>
      <c r="C243" s="5" t="s">
        <v>188</v>
      </c>
      <c r="D243" s="5">
        <v>25</v>
      </c>
      <c r="E243" s="8">
        <v>100</v>
      </c>
      <c r="F243" s="8">
        <v>105.75790978539708</v>
      </c>
      <c r="G243" s="8">
        <v>108.32776899735636</v>
      </c>
      <c r="H243" s="8">
        <v>110.09402149286264</v>
      </c>
      <c r="I243" s="8">
        <v>116.02938837417797</v>
      </c>
      <c r="J243" s="8">
        <v>118.95892856596993</v>
      </c>
      <c r="K243" s="8">
        <v>115.24187829300266</v>
      </c>
      <c r="L243" s="8">
        <v>120.38916178867045</v>
      </c>
      <c r="M243" s="8">
        <v>125.41275269567248</v>
      </c>
      <c r="N243" s="8">
        <v>127.55731079477579</v>
      </c>
      <c r="O243" s="8">
        <v>128.78964064663552</v>
      </c>
      <c r="P243" s="8">
        <v>141.12641044954526</v>
      </c>
      <c r="Q243" s="8">
        <v>145.37348493763176</v>
      </c>
      <c r="R243" s="8">
        <v>144.71883804438309</v>
      </c>
      <c r="S243" s="8">
        <v>144.09130904320685</v>
      </c>
      <c r="T243" s="8">
        <v>143.5231162576992</v>
      </c>
      <c r="U243" s="8">
        <v>144.61976829033813</v>
      </c>
      <c r="V243" s="8">
        <v>138.52793256714742</v>
      </c>
      <c r="W243" s="8">
        <v>134.00970908823916</v>
      </c>
      <c r="X243" s="8">
        <v>139.98310915317336</v>
      </c>
      <c r="Y243" s="8">
        <v>135.33533530236107</v>
      </c>
      <c r="Z243" s="8">
        <v>131.84380268515426</v>
      </c>
      <c r="AA243" s="8">
        <v>135.50353937474247</v>
      </c>
      <c r="AB243" s="8">
        <v>137.36287788107512</v>
      </c>
      <c r="AN243" s="8"/>
      <c r="AQ243" s="8"/>
    </row>
    <row r="244" spans="1:43" x14ac:dyDescent="0.2">
      <c r="A244" s="7" t="str">
        <f t="shared" si="3"/>
        <v>gem_mw_Ja_1</v>
      </c>
      <c r="B244" s="5" t="s">
        <v>3834</v>
      </c>
      <c r="C244" s="5" t="s">
        <v>188</v>
      </c>
      <c r="D244" s="5">
        <v>1</v>
      </c>
      <c r="E244" s="8">
        <v>100</v>
      </c>
      <c r="F244" s="8">
        <v>110.10227735285893</v>
      </c>
      <c r="G244" s="8">
        <v>110.81460832055903</v>
      </c>
      <c r="H244" s="8">
        <v>110.9489703928684</v>
      </c>
      <c r="I244" s="8">
        <v>114.56272797949535</v>
      </c>
      <c r="J244" s="8">
        <v>131.62640703156001</v>
      </c>
      <c r="K244" s="8">
        <v>133.86187078272667</v>
      </c>
      <c r="L244" s="8">
        <v>137.95059927836738</v>
      </c>
      <c r="M244" s="8">
        <v>136.5643411755191</v>
      </c>
      <c r="N244" s="8">
        <v>139.75845626497718</v>
      </c>
      <c r="O244" s="8">
        <v>142.99809622530549</v>
      </c>
      <c r="P244" s="8">
        <v>143.02234505081992</v>
      </c>
      <c r="Q244" s="8">
        <v>161.47950591925519</v>
      </c>
      <c r="R244" s="8">
        <v>167.93379726963047</v>
      </c>
      <c r="S244" s="8">
        <v>168.86519247971162</v>
      </c>
      <c r="T244" s="8">
        <v>176.3670681910038</v>
      </c>
      <c r="U244" s="8">
        <v>188.39853691316085</v>
      </c>
      <c r="V244" s="8">
        <v>180.99585562837933</v>
      </c>
      <c r="W244" s="8">
        <v>182.16128726007278</v>
      </c>
      <c r="X244" s="8">
        <v>204.89621241894699</v>
      </c>
      <c r="Y244" s="8">
        <v>210.12686643248793</v>
      </c>
      <c r="Z244" s="8">
        <v>221.75107339768314</v>
      </c>
      <c r="AA244" s="8">
        <v>235.36901120372397</v>
      </c>
      <c r="AB244" s="8">
        <v>216.58961221912574</v>
      </c>
      <c r="AN244" s="8"/>
      <c r="AQ244" s="8"/>
    </row>
    <row r="245" spans="1:43" x14ac:dyDescent="0.2">
      <c r="A245" s="7" t="str">
        <f t="shared" si="3"/>
        <v>gem_mw_Ja_2</v>
      </c>
      <c r="B245" s="5" t="s">
        <v>3834</v>
      </c>
      <c r="C245" s="5" t="s">
        <v>188</v>
      </c>
      <c r="D245" s="5">
        <v>2</v>
      </c>
      <c r="E245" s="8">
        <v>100</v>
      </c>
      <c r="F245" s="8">
        <v>108.38938328356417</v>
      </c>
      <c r="G245" s="8">
        <v>108.45856216701057</v>
      </c>
      <c r="H245" s="8">
        <v>109.57873923699262</v>
      </c>
      <c r="I245" s="8">
        <v>115.65548678926535</v>
      </c>
      <c r="J245" s="8">
        <v>128.99876471270224</v>
      </c>
      <c r="K245" s="8">
        <v>132.81268766171883</v>
      </c>
      <c r="L245" s="8">
        <v>133.27157947619645</v>
      </c>
      <c r="M245" s="8">
        <v>133.87771714698468</v>
      </c>
      <c r="N245" s="8">
        <v>136.51529197305794</v>
      </c>
      <c r="O245" s="8">
        <v>138.87246623311418</v>
      </c>
      <c r="P245" s="8">
        <v>139.4338842620248</v>
      </c>
      <c r="Q245" s="8">
        <v>151.74715005640294</v>
      </c>
      <c r="R245" s="8">
        <v>161.43487434460704</v>
      </c>
      <c r="S245" s="8">
        <v>160.75960675227043</v>
      </c>
      <c r="T245" s="8">
        <v>168.41644088255939</v>
      </c>
      <c r="U245" s="8">
        <v>175.9622944695821</v>
      </c>
      <c r="V245" s="8">
        <v>164.39408928377884</v>
      </c>
      <c r="W245" s="8">
        <v>160.17143570797288</v>
      </c>
      <c r="X245" s="8">
        <v>174.46177492567941</v>
      </c>
      <c r="Y245" s="8">
        <v>172.05918614468331</v>
      </c>
      <c r="Z245" s="8">
        <v>170.52495955551831</v>
      </c>
      <c r="AA245" s="8">
        <v>174.48267963833621</v>
      </c>
      <c r="AB245" s="8">
        <v>155.59907774787965</v>
      </c>
      <c r="AN245" s="8"/>
      <c r="AQ245" s="8"/>
    </row>
    <row r="246" spans="1:43" x14ac:dyDescent="0.2">
      <c r="A246" s="7" t="str">
        <f t="shared" si="3"/>
        <v>gem_mw_Ja_3</v>
      </c>
      <c r="B246" s="5" t="s">
        <v>3834</v>
      </c>
      <c r="C246" s="5" t="s">
        <v>188</v>
      </c>
      <c r="D246" s="5">
        <v>3</v>
      </c>
      <c r="E246" s="8">
        <v>100</v>
      </c>
      <c r="F246" s="8">
        <v>109.84966735071463</v>
      </c>
      <c r="G246" s="8">
        <v>111.00847399275172</v>
      </c>
      <c r="H246" s="8">
        <v>113.65400556728068</v>
      </c>
      <c r="I246" s="8">
        <v>119.1196658178167</v>
      </c>
      <c r="J246" s="8">
        <v>137.68642621431704</v>
      </c>
      <c r="K246" s="8">
        <v>142.86361477181313</v>
      </c>
      <c r="L246" s="8">
        <v>144.61268592517263</v>
      </c>
      <c r="M246" s="8">
        <v>146.79072897326995</v>
      </c>
      <c r="N246" s="8">
        <v>148.70084930923727</v>
      </c>
      <c r="O246" s="8">
        <v>157.87736149960318</v>
      </c>
      <c r="P246" s="8">
        <v>158.31287828523358</v>
      </c>
      <c r="Q246" s="8">
        <v>177.11556732718816</v>
      </c>
      <c r="R246" s="8">
        <v>192.38159325970148</v>
      </c>
      <c r="S246" s="8">
        <v>197.93403707655179</v>
      </c>
      <c r="T246" s="8">
        <v>204.96692776912886</v>
      </c>
      <c r="U246" s="8">
        <v>214.57141384733853</v>
      </c>
      <c r="V246" s="8">
        <v>202.48083630416113</v>
      </c>
      <c r="W246" s="8">
        <v>203.32480439716119</v>
      </c>
      <c r="X246" s="8">
        <v>222.56799717759225</v>
      </c>
      <c r="Y246" s="8">
        <v>221.95213973384239</v>
      </c>
      <c r="Z246" s="8">
        <v>217.06744878617508</v>
      </c>
      <c r="AA246" s="8">
        <v>229.79612313286222</v>
      </c>
      <c r="AB246" s="8">
        <v>209.18745133749277</v>
      </c>
      <c r="AN246" s="8"/>
      <c r="AQ246" s="8"/>
    </row>
    <row r="247" spans="1:43" x14ac:dyDescent="0.2">
      <c r="A247" s="7" t="str">
        <f t="shared" si="3"/>
        <v>gem_mw_Ja_5</v>
      </c>
      <c r="B247" s="5" t="s">
        <v>3834</v>
      </c>
      <c r="C247" s="5" t="s">
        <v>188</v>
      </c>
      <c r="D247" s="5">
        <v>5</v>
      </c>
      <c r="E247" s="8">
        <v>100</v>
      </c>
      <c r="F247" s="8">
        <v>110.58434661441434</v>
      </c>
      <c r="G247" s="8">
        <v>111.46254303096801</v>
      </c>
      <c r="H247" s="8">
        <v>112.59619273876966</v>
      </c>
      <c r="I247" s="8">
        <v>120.01619713801445</v>
      </c>
      <c r="J247" s="8">
        <v>133.41237333560304</v>
      </c>
      <c r="K247" s="8">
        <v>136.55798790912951</v>
      </c>
      <c r="L247" s="8">
        <v>136.00995763535707</v>
      </c>
      <c r="M247" s="8">
        <v>138.80959899687764</v>
      </c>
      <c r="N247" s="8">
        <v>141.25648489144734</v>
      </c>
      <c r="O247" s="8">
        <v>150.19815903681814</v>
      </c>
      <c r="P247" s="8">
        <v>146.88475957594645</v>
      </c>
      <c r="Q247" s="8">
        <v>165.82431597959877</v>
      </c>
      <c r="R247" s="8">
        <v>188.04584227543685</v>
      </c>
      <c r="S247" s="8">
        <v>199.56425561383821</v>
      </c>
      <c r="T247" s="8">
        <v>189.58383495798219</v>
      </c>
      <c r="U247" s="8">
        <v>200.91609987288524</v>
      </c>
      <c r="V247" s="8">
        <v>189.92143812938923</v>
      </c>
      <c r="W247" s="8">
        <v>184.71398451491615</v>
      </c>
      <c r="X247" s="8">
        <v>191.30136702998502</v>
      </c>
      <c r="Y247" s="8">
        <v>191.36660507384883</v>
      </c>
      <c r="Z247" s="8">
        <v>200.47928865412513</v>
      </c>
      <c r="AA247" s="8">
        <v>214.64074635027183</v>
      </c>
      <c r="AB247" s="8">
        <v>193.13063224593779</v>
      </c>
      <c r="AN247" s="8"/>
      <c r="AQ247" s="8"/>
    </row>
    <row r="248" spans="1:43" x14ac:dyDescent="0.2">
      <c r="A248" s="7" t="str">
        <f t="shared" si="3"/>
        <v>gem_mw_Ja_9</v>
      </c>
      <c r="B248" s="5" t="s">
        <v>3834</v>
      </c>
      <c r="C248" s="5" t="s">
        <v>188</v>
      </c>
      <c r="D248" s="5">
        <v>9</v>
      </c>
      <c r="E248" s="8">
        <v>100</v>
      </c>
      <c r="F248" s="8">
        <v>109.5322382039471</v>
      </c>
      <c r="G248" s="8">
        <v>110.07868127804102</v>
      </c>
      <c r="H248" s="8">
        <v>109.96687931376704</v>
      </c>
      <c r="I248" s="8">
        <v>115.60180656910897</v>
      </c>
      <c r="J248" s="8">
        <v>136.53099880415226</v>
      </c>
      <c r="K248" s="8">
        <v>141.86276527479575</v>
      </c>
      <c r="L248" s="8">
        <v>144.09793465001817</v>
      </c>
      <c r="M248" s="8">
        <v>145.99557189995184</v>
      </c>
      <c r="N248" s="8">
        <v>147.10349057635378</v>
      </c>
      <c r="O248" s="8">
        <v>150.40041519921937</v>
      </c>
      <c r="P248" s="8">
        <v>153.49051015788916</v>
      </c>
      <c r="Q248" s="8">
        <v>173.19659625402454</v>
      </c>
      <c r="R248" s="8">
        <v>184.47007048811199</v>
      </c>
      <c r="S248" s="8">
        <v>186.0320105998133</v>
      </c>
      <c r="T248" s="8">
        <v>188.83799129748704</v>
      </c>
      <c r="U248" s="8">
        <v>206.92686289525102</v>
      </c>
      <c r="V248" s="8">
        <v>195.10168751869011</v>
      </c>
      <c r="W248" s="8">
        <v>194.24021707857011</v>
      </c>
      <c r="X248" s="8">
        <v>198.35399626683019</v>
      </c>
      <c r="Y248" s="8">
        <v>213.08607656699692</v>
      </c>
      <c r="Z248" s="8">
        <v>248.36961685003314</v>
      </c>
      <c r="AA248" s="8">
        <v>272.43530602610815</v>
      </c>
      <c r="AB248" s="8">
        <v>248.98185145820355</v>
      </c>
      <c r="AN248" s="8"/>
      <c r="AQ248" s="8"/>
    </row>
    <row r="249" spans="1:43" x14ac:dyDescent="0.2">
      <c r="A249" s="7" t="str">
        <f t="shared" si="3"/>
        <v>gem_mw_Ja_10</v>
      </c>
      <c r="B249" s="5" t="s">
        <v>3834</v>
      </c>
      <c r="C249" s="5" t="s">
        <v>188</v>
      </c>
      <c r="D249" s="5">
        <v>10</v>
      </c>
      <c r="E249" s="8">
        <v>100</v>
      </c>
      <c r="F249" s="8">
        <v>108.09226013657913</v>
      </c>
      <c r="G249" s="8">
        <v>109.10107385523021</v>
      </c>
      <c r="H249" s="8">
        <v>111.17368888479896</v>
      </c>
      <c r="I249" s="8">
        <v>116.99511365815653</v>
      </c>
      <c r="J249" s="8">
        <v>129.91069977448035</v>
      </c>
      <c r="K249" s="8">
        <v>134.72062865185592</v>
      </c>
      <c r="L249" s="8">
        <v>135.61353779842031</v>
      </c>
      <c r="M249" s="8">
        <v>136.66214143017208</v>
      </c>
      <c r="N249" s="8">
        <v>141.34141922319526</v>
      </c>
      <c r="O249" s="8">
        <v>143.94707347353224</v>
      </c>
      <c r="P249" s="8">
        <v>150.09875471031819</v>
      </c>
      <c r="Q249" s="8">
        <v>170.60902627704976</v>
      </c>
      <c r="R249" s="8">
        <v>174.44589257480038</v>
      </c>
      <c r="S249" s="8">
        <v>176.63890043760884</v>
      </c>
      <c r="T249" s="8">
        <v>178.88128202000456</v>
      </c>
      <c r="U249" s="8">
        <v>191.91045054300335</v>
      </c>
      <c r="V249" s="8">
        <v>190.02407580366781</v>
      </c>
      <c r="W249" s="8">
        <v>178.54879722917343</v>
      </c>
      <c r="X249" s="8">
        <v>177.40958482067597</v>
      </c>
      <c r="Y249" s="8">
        <v>173.41860777222399</v>
      </c>
      <c r="Z249" s="8">
        <v>183.64769669137101</v>
      </c>
      <c r="AA249" s="8">
        <v>189.12620937105734</v>
      </c>
      <c r="AB249" s="8">
        <v>166.01250696315779</v>
      </c>
      <c r="AN249" s="8"/>
      <c r="AQ249" s="8"/>
    </row>
    <row r="250" spans="1:43" x14ac:dyDescent="0.2">
      <c r="A250" s="7" t="str">
        <f t="shared" si="3"/>
        <v>gem_mw_Ja_11</v>
      </c>
      <c r="B250" s="5" t="s">
        <v>3834</v>
      </c>
      <c r="C250" s="5" t="s">
        <v>188</v>
      </c>
      <c r="D250" s="5">
        <v>11</v>
      </c>
      <c r="E250" s="8">
        <v>100</v>
      </c>
      <c r="F250" s="8">
        <v>108.89026601278854</v>
      </c>
      <c r="G250" s="8">
        <v>109.90080976297691</v>
      </c>
      <c r="H250" s="8">
        <v>109.23455832556175</v>
      </c>
      <c r="I250" s="8">
        <v>115.63649110331053</v>
      </c>
      <c r="J250" s="8">
        <v>128.89270280198627</v>
      </c>
      <c r="K250" s="8">
        <v>125.46351938224204</v>
      </c>
      <c r="L250" s="8">
        <v>127.0909671529237</v>
      </c>
      <c r="M250" s="8">
        <v>126.33287310678524</v>
      </c>
      <c r="N250" s="8">
        <v>131.805456797033</v>
      </c>
      <c r="O250" s="8">
        <v>139.75982819592829</v>
      </c>
      <c r="P250" s="8">
        <v>142.56022468099499</v>
      </c>
      <c r="Q250" s="8">
        <v>159.39579545120921</v>
      </c>
      <c r="R250" s="8">
        <v>172.85706497182338</v>
      </c>
      <c r="S250" s="8">
        <v>177.38822852948866</v>
      </c>
      <c r="T250" s="8">
        <v>180.40652492280375</v>
      </c>
      <c r="U250" s="8">
        <v>186.84208682481378</v>
      </c>
      <c r="V250" s="8">
        <v>173.69646785877825</v>
      </c>
      <c r="W250" s="8">
        <v>167.5854533284955</v>
      </c>
      <c r="X250" s="8">
        <v>177.00494800267893</v>
      </c>
      <c r="Y250" s="8">
        <v>172.75331153862123</v>
      </c>
      <c r="Z250" s="8">
        <v>174.07718477466463</v>
      </c>
      <c r="AA250" s="8">
        <v>175.22068302633417</v>
      </c>
      <c r="AB250" s="8">
        <v>157.75511312962831</v>
      </c>
      <c r="AN250" s="8"/>
      <c r="AQ250" s="8"/>
    </row>
    <row r="251" spans="1:43" x14ac:dyDescent="0.2">
      <c r="A251" s="7" t="str">
        <f t="shared" si="3"/>
        <v>gem_mw_Ja_12</v>
      </c>
      <c r="B251" s="5" t="s">
        <v>3834</v>
      </c>
      <c r="C251" s="5" t="s">
        <v>188</v>
      </c>
      <c r="D251" s="5">
        <v>12</v>
      </c>
      <c r="E251" s="8">
        <v>100</v>
      </c>
      <c r="F251" s="8">
        <v>110.0843785876697</v>
      </c>
      <c r="G251" s="8">
        <v>113.32249091968434</v>
      </c>
      <c r="H251" s="8">
        <v>116.24450087571104</v>
      </c>
      <c r="I251" s="8">
        <v>120.40168894328745</v>
      </c>
      <c r="J251" s="8">
        <v>133.67826324262811</v>
      </c>
      <c r="K251" s="8">
        <v>137.29778698267916</v>
      </c>
      <c r="L251" s="8">
        <v>141.49881370043104</v>
      </c>
      <c r="M251" s="8">
        <v>142.9371989572376</v>
      </c>
      <c r="N251" s="8">
        <v>144.78447640817606</v>
      </c>
      <c r="O251" s="8">
        <v>150.27314163149362</v>
      </c>
      <c r="P251" s="8">
        <v>149.19290246025707</v>
      </c>
      <c r="Q251" s="8">
        <v>170.63286392340171</v>
      </c>
      <c r="R251" s="8">
        <v>175.70456054633294</v>
      </c>
      <c r="S251" s="8">
        <v>176.52978055394337</v>
      </c>
      <c r="T251" s="8">
        <v>184.62297675094553</v>
      </c>
      <c r="U251" s="8">
        <v>204.90607861736794</v>
      </c>
      <c r="V251" s="8">
        <v>191.46130484150464</v>
      </c>
      <c r="W251" s="8">
        <v>199.25076974013319</v>
      </c>
      <c r="X251" s="8">
        <v>230.74723133604226</v>
      </c>
      <c r="Y251" s="8">
        <v>239.13296496748882</v>
      </c>
      <c r="Z251" s="8">
        <v>247.27311790438225</v>
      </c>
      <c r="AA251" s="8">
        <v>255.83237496907793</v>
      </c>
      <c r="AB251" s="8">
        <v>241.22850683097781</v>
      </c>
      <c r="AN251" s="8"/>
      <c r="AQ251" s="8"/>
    </row>
    <row r="252" spans="1:43" x14ac:dyDescent="0.2">
      <c r="A252" s="7" t="str">
        <f t="shared" si="3"/>
        <v>gem_mw_Ja_13</v>
      </c>
      <c r="B252" s="5" t="s">
        <v>3834</v>
      </c>
      <c r="C252" s="5" t="s">
        <v>188</v>
      </c>
      <c r="D252" s="5">
        <v>13</v>
      </c>
      <c r="E252" s="8">
        <v>100</v>
      </c>
      <c r="F252" s="8">
        <v>108.27009253330422</v>
      </c>
      <c r="G252" s="8">
        <v>110.69606277898268</v>
      </c>
      <c r="H252" s="8">
        <v>113.85254514031334</v>
      </c>
      <c r="I252" s="8">
        <v>118.33452627792613</v>
      </c>
      <c r="J252" s="8">
        <v>130.32226596775061</v>
      </c>
      <c r="K252" s="8">
        <v>133.1423290977913</v>
      </c>
      <c r="L252" s="8">
        <v>137.18383479856857</v>
      </c>
      <c r="M252" s="8">
        <v>138.4303542788447</v>
      </c>
      <c r="N252" s="8">
        <v>144.00502673670573</v>
      </c>
      <c r="O252" s="8">
        <v>150.03786143382177</v>
      </c>
      <c r="P252" s="8">
        <v>151.07870703175197</v>
      </c>
      <c r="Q252" s="8">
        <v>169.15027865216817</v>
      </c>
      <c r="R252" s="8">
        <v>177.34721265896832</v>
      </c>
      <c r="S252" s="8">
        <v>180.23032168291127</v>
      </c>
      <c r="T252" s="8">
        <v>185.29286291133053</v>
      </c>
      <c r="U252" s="8">
        <v>197.80184207591955</v>
      </c>
      <c r="V252" s="8">
        <v>189.40313493063118</v>
      </c>
      <c r="W252" s="8">
        <v>188.07741583688895</v>
      </c>
      <c r="X252" s="8">
        <v>199.96136382566772</v>
      </c>
      <c r="Y252" s="8">
        <v>197.17292772223112</v>
      </c>
      <c r="Z252" s="8">
        <v>198.75446429315275</v>
      </c>
      <c r="AA252" s="8">
        <v>197.30436015854241</v>
      </c>
      <c r="AB252" s="8">
        <v>176.06842983993801</v>
      </c>
      <c r="AN252" s="8"/>
      <c r="AQ252" s="8"/>
    </row>
    <row r="253" spans="1:43" x14ac:dyDescent="0.2">
      <c r="A253" s="7" t="str">
        <f t="shared" si="3"/>
        <v>gem_mw_Ja_14</v>
      </c>
      <c r="B253" s="5" t="s">
        <v>3834</v>
      </c>
      <c r="C253" s="5" t="s">
        <v>188</v>
      </c>
      <c r="D253" s="5">
        <v>14</v>
      </c>
      <c r="E253" s="8">
        <v>100</v>
      </c>
      <c r="F253" s="8">
        <v>109.82899328107918</v>
      </c>
      <c r="G253" s="8">
        <v>112.10482406762567</v>
      </c>
      <c r="H253" s="8">
        <v>115.4677908558789</v>
      </c>
      <c r="I253" s="8">
        <v>121.30863684608475</v>
      </c>
      <c r="J253" s="8">
        <v>138.08565229534048</v>
      </c>
      <c r="K253" s="8">
        <v>141.5395520637598</v>
      </c>
      <c r="L253" s="8">
        <v>143.21675667117603</v>
      </c>
      <c r="M253" s="8">
        <v>144.44573663460565</v>
      </c>
      <c r="N253" s="8">
        <v>144.06546616137831</v>
      </c>
      <c r="O253" s="8">
        <v>146.47188952188455</v>
      </c>
      <c r="P253" s="8">
        <v>149.2936432163925</v>
      </c>
      <c r="Q253" s="8">
        <v>161.91387130497401</v>
      </c>
      <c r="R253" s="8">
        <v>175.24316539165295</v>
      </c>
      <c r="S253" s="8">
        <v>187.61709228272201</v>
      </c>
      <c r="T253" s="8">
        <v>181.76212287630551</v>
      </c>
      <c r="U253" s="8">
        <v>184.57619644833181</v>
      </c>
      <c r="V253" s="8">
        <v>191.93856807180626</v>
      </c>
      <c r="W253" s="8">
        <v>191.97371524469321</v>
      </c>
      <c r="X253" s="8">
        <v>194.94427885930321</v>
      </c>
      <c r="Y253" s="8">
        <v>184.95985978104051</v>
      </c>
      <c r="Z253" s="8">
        <v>196.68958488880622</v>
      </c>
      <c r="AA253" s="8">
        <v>204.80257208193325</v>
      </c>
      <c r="AB253" s="8">
        <v>180.64355720394536</v>
      </c>
      <c r="AN253" s="8"/>
      <c r="AQ253" s="8"/>
    </row>
    <row r="254" spans="1:43" x14ac:dyDescent="0.2">
      <c r="A254" s="7" t="str">
        <f t="shared" si="3"/>
        <v>gem_mw_Ja_17</v>
      </c>
      <c r="B254" s="5" t="s">
        <v>3834</v>
      </c>
      <c r="C254" s="5" t="s">
        <v>188</v>
      </c>
      <c r="D254" s="5">
        <v>17</v>
      </c>
      <c r="E254" s="8">
        <v>100</v>
      </c>
      <c r="F254" s="8">
        <v>109.14532766909065</v>
      </c>
      <c r="G254" s="8">
        <v>109.99538782684726</v>
      </c>
      <c r="H254" s="8">
        <v>112.04996049029526</v>
      </c>
      <c r="I254" s="8">
        <v>118.21609563829445</v>
      </c>
      <c r="J254" s="8">
        <v>127.55948221178139</v>
      </c>
      <c r="K254" s="8">
        <v>131.30140927698298</v>
      </c>
      <c r="L254" s="8">
        <v>134.04443019562231</v>
      </c>
      <c r="M254" s="8">
        <v>137.30713744950745</v>
      </c>
      <c r="N254" s="8">
        <v>141.8733989067276</v>
      </c>
      <c r="O254" s="8">
        <v>144.65675056581867</v>
      </c>
      <c r="P254" s="8">
        <v>145.91200418533677</v>
      </c>
      <c r="Q254" s="8">
        <v>168.57313632649291</v>
      </c>
      <c r="R254" s="8">
        <v>173.7939096083642</v>
      </c>
      <c r="S254" s="8">
        <v>168.87079431203887</v>
      </c>
      <c r="T254" s="8">
        <v>174.20354825222194</v>
      </c>
      <c r="U254" s="8">
        <v>178.83816202907818</v>
      </c>
      <c r="V254" s="8">
        <v>173.13650388339661</v>
      </c>
      <c r="W254" s="8">
        <v>180.59870244025618</v>
      </c>
      <c r="X254" s="8">
        <v>194.20229774511688</v>
      </c>
      <c r="Y254" s="8">
        <v>186.4967588126753</v>
      </c>
      <c r="Z254" s="8">
        <v>193.1806071533295</v>
      </c>
      <c r="AA254" s="8">
        <v>201.54871428459316</v>
      </c>
      <c r="AB254" s="8">
        <v>179.01036652052201</v>
      </c>
      <c r="AN254" s="8"/>
      <c r="AQ254" s="8"/>
    </row>
    <row r="255" spans="1:43" x14ac:dyDescent="0.2">
      <c r="A255" s="7" t="str">
        <f t="shared" si="3"/>
        <v>gem_mw_Ja_18</v>
      </c>
      <c r="B255" s="5" t="s">
        <v>3834</v>
      </c>
      <c r="C255" s="5" t="s">
        <v>188</v>
      </c>
      <c r="D255" s="5">
        <v>18</v>
      </c>
      <c r="E255" s="8">
        <v>100</v>
      </c>
      <c r="F255" s="8">
        <v>109.89559415724469</v>
      </c>
      <c r="G255" s="8">
        <v>109.92141441201382</v>
      </c>
      <c r="H255" s="8">
        <v>111.36863117955333</v>
      </c>
      <c r="I255" s="8">
        <v>117.09553980188642</v>
      </c>
      <c r="J255" s="8">
        <v>132.32137240672313</v>
      </c>
      <c r="K255" s="8">
        <v>137.20138751868035</v>
      </c>
      <c r="L255" s="8">
        <v>137.46650866253822</v>
      </c>
      <c r="M255" s="8">
        <v>139.14193566264524</v>
      </c>
      <c r="N255" s="8">
        <v>142.64234173918831</v>
      </c>
      <c r="O255" s="8">
        <v>150.06592247972907</v>
      </c>
      <c r="P255" s="8">
        <v>148.92157406750619</v>
      </c>
      <c r="Q255" s="8">
        <v>170.90523686325849</v>
      </c>
      <c r="R255" s="8">
        <v>187.9659302448805</v>
      </c>
      <c r="S255" s="8">
        <v>183.81041918281247</v>
      </c>
      <c r="T255" s="8">
        <v>185.49128323751563</v>
      </c>
      <c r="U255" s="8">
        <v>199.62244345415991</v>
      </c>
      <c r="V255" s="8">
        <v>187.71617682477586</v>
      </c>
      <c r="W255" s="8">
        <v>182.67995108053583</v>
      </c>
      <c r="X255" s="8">
        <v>199.70621931396857</v>
      </c>
      <c r="Y255" s="8">
        <v>199.21742460215654</v>
      </c>
      <c r="Z255" s="8">
        <v>209.77922837916637</v>
      </c>
      <c r="AA255" s="8">
        <v>227.49543259040803</v>
      </c>
      <c r="AB255" s="8">
        <v>204.73629473981538</v>
      </c>
      <c r="AN255" s="8"/>
      <c r="AQ255" s="8"/>
    </row>
    <row r="256" spans="1:43" x14ac:dyDescent="0.2">
      <c r="A256" s="7" t="str">
        <f t="shared" si="3"/>
        <v>gem_mw_Ja_19</v>
      </c>
      <c r="B256" s="5" t="s">
        <v>3834</v>
      </c>
      <c r="C256" s="5" t="s">
        <v>188</v>
      </c>
      <c r="D256" s="5">
        <v>19</v>
      </c>
      <c r="E256" s="8">
        <v>100</v>
      </c>
      <c r="F256" s="8">
        <v>109.31538886290335</v>
      </c>
      <c r="G256" s="8">
        <v>110.65083177410843</v>
      </c>
      <c r="H256" s="8">
        <v>112.4627602666488</v>
      </c>
      <c r="I256" s="8">
        <v>118.30471574362724</v>
      </c>
      <c r="J256" s="8">
        <v>131.42770513112072</v>
      </c>
      <c r="K256" s="8">
        <v>139.16455575159554</v>
      </c>
      <c r="L256" s="8">
        <v>142.42304067767085</v>
      </c>
      <c r="M256" s="8">
        <v>143.2865539606853</v>
      </c>
      <c r="N256" s="8">
        <v>145.12580773427109</v>
      </c>
      <c r="O256" s="8">
        <v>144.36350581857184</v>
      </c>
      <c r="P256" s="8">
        <v>144.97192648274546</v>
      </c>
      <c r="Q256" s="8">
        <v>166.39216830663693</v>
      </c>
      <c r="R256" s="8">
        <v>178.21144432761758</v>
      </c>
      <c r="S256" s="8">
        <v>183.3153252521775</v>
      </c>
      <c r="T256" s="8">
        <v>190.35499496774045</v>
      </c>
      <c r="U256" s="8">
        <v>199.19855432187694</v>
      </c>
      <c r="V256" s="8">
        <v>186.71814429137464</v>
      </c>
      <c r="W256" s="8">
        <v>182.88480052804215</v>
      </c>
      <c r="X256" s="8">
        <v>197.34969987728732</v>
      </c>
      <c r="Y256" s="8">
        <v>192.89666366503576</v>
      </c>
      <c r="Z256" s="8">
        <v>190.4331248407037</v>
      </c>
      <c r="AA256" s="8">
        <v>199.58618344335906</v>
      </c>
      <c r="AB256" s="8">
        <v>177.6284592763329</v>
      </c>
      <c r="AN256" s="8"/>
      <c r="AQ256" s="8"/>
    </row>
    <row r="257" spans="1:43" x14ac:dyDescent="0.2">
      <c r="A257" s="7" t="str">
        <f t="shared" si="3"/>
        <v>gem_mw_Ja_20</v>
      </c>
      <c r="B257" s="5" t="s">
        <v>3834</v>
      </c>
      <c r="C257" s="5" t="s">
        <v>188</v>
      </c>
      <c r="D257" s="5">
        <v>20</v>
      </c>
      <c r="E257" s="8">
        <v>100</v>
      </c>
      <c r="F257" s="8">
        <v>109.37587373134889</v>
      </c>
      <c r="G257" s="8">
        <v>109.55123372942214</v>
      </c>
      <c r="H257" s="8">
        <v>111.54243080162965</v>
      </c>
      <c r="I257" s="8">
        <v>117.66644088803808</v>
      </c>
      <c r="J257" s="8">
        <v>132.44736916776898</v>
      </c>
      <c r="K257" s="8">
        <v>134.65668823189051</v>
      </c>
      <c r="L257" s="8">
        <v>136.09175229626342</v>
      </c>
      <c r="M257" s="8">
        <v>137.83331960504418</v>
      </c>
      <c r="N257" s="8">
        <v>137.76850286196157</v>
      </c>
      <c r="O257" s="8">
        <v>140.79867946794843</v>
      </c>
      <c r="P257" s="8">
        <v>141.30954415449489</v>
      </c>
      <c r="Q257" s="8">
        <v>157.3641476186063</v>
      </c>
      <c r="R257" s="8">
        <v>174.03270316198135</v>
      </c>
      <c r="S257" s="8">
        <v>175.49502352508142</v>
      </c>
      <c r="T257" s="8">
        <v>187.6882180515519</v>
      </c>
      <c r="U257" s="8">
        <v>194.46277842795055</v>
      </c>
      <c r="V257" s="8">
        <v>181.01699775667342</v>
      </c>
      <c r="W257" s="8">
        <v>179.43343678953536</v>
      </c>
      <c r="X257" s="8">
        <v>187.93454516788205</v>
      </c>
      <c r="Y257" s="8">
        <v>183.20412759464062</v>
      </c>
      <c r="Z257" s="8">
        <v>182.047858398486</v>
      </c>
      <c r="AA257" s="8">
        <v>176.02731291275697</v>
      </c>
      <c r="AB257" s="8">
        <v>153.97499472966339</v>
      </c>
      <c r="AN257" s="8"/>
      <c r="AQ257" s="8"/>
    </row>
    <row r="258" spans="1:43" x14ac:dyDescent="0.2">
      <c r="A258" s="7" t="str">
        <f t="shared" si="3"/>
        <v>gem_mw_Ja_21</v>
      </c>
      <c r="B258" s="5" t="s">
        <v>3834</v>
      </c>
      <c r="C258" s="5" t="s">
        <v>188</v>
      </c>
      <c r="D258" s="5">
        <v>21</v>
      </c>
      <c r="E258" s="8">
        <v>100</v>
      </c>
      <c r="F258" s="8">
        <v>108.39767089405024</v>
      </c>
      <c r="G258" s="8">
        <v>109.22477944813029</v>
      </c>
      <c r="H258" s="8">
        <v>112.56967102358304</v>
      </c>
      <c r="I258" s="8">
        <v>119.38365074422951</v>
      </c>
      <c r="J258" s="8">
        <v>133.87407128879221</v>
      </c>
      <c r="K258" s="8">
        <v>137.7458567604223</v>
      </c>
      <c r="L258" s="8">
        <v>138.79356020918851</v>
      </c>
      <c r="M258" s="8">
        <v>139.89384717698576</v>
      </c>
      <c r="N258" s="8">
        <v>141.05638073385236</v>
      </c>
      <c r="O258" s="8">
        <v>142.80053579856775</v>
      </c>
      <c r="P258" s="8">
        <v>147.12354131633847</v>
      </c>
      <c r="Q258" s="8">
        <v>175.02502621684027</v>
      </c>
      <c r="R258" s="8">
        <v>189.73252570686165</v>
      </c>
      <c r="S258" s="8">
        <v>194.92513751918972</v>
      </c>
      <c r="T258" s="8">
        <v>196.03546977681026</v>
      </c>
      <c r="U258" s="8">
        <v>202.72677196356264</v>
      </c>
      <c r="V258" s="8">
        <v>186.79081164045351</v>
      </c>
      <c r="W258" s="8">
        <v>178.36849803416632</v>
      </c>
      <c r="X258" s="8">
        <v>185.13053717098686</v>
      </c>
      <c r="Y258" s="8">
        <v>186.76520171154797</v>
      </c>
      <c r="Z258" s="8">
        <v>190.20084748462673</v>
      </c>
      <c r="AA258" s="8">
        <v>196.61582171681226</v>
      </c>
      <c r="AB258" s="8">
        <v>173.61639188732872</v>
      </c>
      <c r="AN258" s="8"/>
      <c r="AQ258" s="8"/>
    </row>
    <row r="259" spans="1:43" x14ac:dyDescent="0.2">
      <c r="A259" s="7" t="str">
        <f t="shared" si="3"/>
        <v>gem_mw_Ja_22</v>
      </c>
      <c r="B259" s="5" t="s">
        <v>3834</v>
      </c>
      <c r="C259" s="5" t="s">
        <v>188</v>
      </c>
      <c r="D259" s="5">
        <v>22</v>
      </c>
      <c r="E259" s="8">
        <v>100</v>
      </c>
      <c r="F259" s="8">
        <v>110.53033367559316</v>
      </c>
      <c r="G259" s="8">
        <v>111.26033162229351</v>
      </c>
      <c r="H259" s="8">
        <v>114.29120520213131</v>
      </c>
      <c r="I259" s="8">
        <v>123.32595320159385</v>
      </c>
      <c r="J259" s="8">
        <v>139.14617473047991</v>
      </c>
      <c r="K259" s="8">
        <v>142.04314671779861</v>
      </c>
      <c r="L259" s="8">
        <v>144.92955028175922</v>
      </c>
      <c r="M259" s="8">
        <v>148.33678740873938</v>
      </c>
      <c r="N259" s="8">
        <v>153.8966208037414</v>
      </c>
      <c r="O259" s="8">
        <v>158.49645696419137</v>
      </c>
      <c r="P259" s="8">
        <v>160.60506285145448</v>
      </c>
      <c r="Q259" s="8">
        <v>181.29474196752432</v>
      </c>
      <c r="R259" s="8">
        <v>190.40556456784367</v>
      </c>
      <c r="S259" s="8">
        <v>192.49647116719964</v>
      </c>
      <c r="T259" s="8">
        <v>195.08947050726118</v>
      </c>
      <c r="U259" s="8">
        <v>207.30539105646835</v>
      </c>
      <c r="V259" s="8">
        <v>195.30075162255574</v>
      </c>
      <c r="W259" s="8">
        <v>189.12955313911311</v>
      </c>
      <c r="X259" s="8">
        <v>204.71406836900718</v>
      </c>
      <c r="Y259" s="8">
        <v>200.90073912281801</v>
      </c>
      <c r="Z259" s="8">
        <v>202.6546718269596</v>
      </c>
      <c r="AA259" s="8">
        <v>217.31544935978656</v>
      </c>
      <c r="AB259" s="8">
        <v>195.3704366208851</v>
      </c>
      <c r="AN259" s="8"/>
      <c r="AQ259" s="8"/>
    </row>
    <row r="260" spans="1:43" x14ac:dyDescent="0.2">
      <c r="A260" s="7" t="str">
        <f t="shared" si="3"/>
        <v>gem_mw_Ja_23</v>
      </c>
      <c r="B260" s="5" t="s">
        <v>3834</v>
      </c>
      <c r="C260" s="5" t="s">
        <v>188</v>
      </c>
      <c r="D260" s="5">
        <v>23</v>
      </c>
      <c r="E260" s="8">
        <v>100</v>
      </c>
      <c r="F260" s="8">
        <v>110.80853396530981</v>
      </c>
      <c r="G260" s="8">
        <v>112.69528398729524</v>
      </c>
      <c r="H260" s="8">
        <v>115.90693510405224</v>
      </c>
      <c r="I260" s="8">
        <v>123.32017049179565</v>
      </c>
      <c r="J260" s="8">
        <v>138.20915533762658</v>
      </c>
      <c r="K260" s="8">
        <v>142.61546163944016</v>
      </c>
      <c r="L260" s="8">
        <v>143.99984023976543</v>
      </c>
      <c r="M260" s="8">
        <v>145.80992863137899</v>
      </c>
      <c r="N260" s="8">
        <v>155.48419319655599</v>
      </c>
      <c r="O260" s="8">
        <v>153.00957831711432</v>
      </c>
      <c r="P260" s="8">
        <v>160.17856344068051</v>
      </c>
      <c r="Q260" s="8">
        <v>214.98894775837712</v>
      </c>
      <c r="R260" s="8">
        <v>204.57711203651118</v>
      </c>
      <c r="S260" s="8">
        <v>221.58454550953266</v>
      </c>
      <c r="T260" s="8">
        <v>242.25976645545367</v>
      </c>
      <c r="U260" s="8">
        <v>257.97409370842047</v>
      </c>
      <c r="V260" s="8">
        <v>232.8421918516365</v>
      </c>
      <c r="W260" s="8">
        <v>210.12360386737194</v>
      </c>
      <c r="X260" s="8">
        <v>205.4393595880737</v>
      </c>
      <c r="Y260" s="8">
        <v>198.83962180698072</v>
      </c>
      <c r="Z260" s="8">
        <v>203.27163171426639</v>
      </c>
      <c r="AA260" s="8">
        <v>205.58180750621653</v>
      </c>
      <c r="AB260" s="8">
        <v>182.2474036959635</v>
      </c>
      <c r="AN260" s="8"/>
      <c r="AQ260" s="8"/>
    </row>
    <row r="261" spans="1:43" x14ac:dyDescent="0.2">
      <c r="A261" s="7" t="str">
        <f t="shared" si="3"/>
        <v>gem_mw_Ja_24</v>
      </c>
      <c r="B261" s="5" t="s">
        <v>3834</v>
      </c>
      <c r="C261" s="5" t="s">
        <v>188</v>
      </c>
      <c r="D261" s="5">
        <v>24</v>
      </c>
      <c r="E261" s="8">
        <v>100</v>
      </c>
      <c r="F261" s="8">
        <v>108.70623482232813</v>
      </c>
      <c r="G261" s="8">
        <v>109.45674187918259</v>
      </c>
      <c r="H261" s="8">
        <v>112.33120023325246</v>
      </c>
      <c r="I261" s="8">
        <v>118.41659539717813</v>
      </c>
      <c r="J261" s="8">
        <v>128.38570572351151</v>
      </c>
      <c r="K261" s="8">
        <v>134.06739010524743</v>
      </c>
      <c r="L261" s="8">
        <v>135.63915639508227</v>
      </c>
      <c r="M261" s="8">
        <v>139.38355079403397</v>
      </c>
      <c r="N261" s="8">
        <v>146.75328888132194</v>
      </c>
      <c r="O261" s="8">
        <v>154.45035582337673</v>
      </c>
      <c r="P261" s="8">
        <v>155.1707375576666</v>
      </c>
      <c r="Q261" s="8">
        <v>183.24981803583381</v>
      </c>
      <c r="R261" s="8">
        <v>187.52965722514975</v>
      </c>
      <c r="S261" s="8">
        <v>202.82956796819263</v>
      </c>
      <c r="T261" s="8">
        <v>218.02139597638129</v>
      </c>
      <c r="U261" s="8">
        <v>231.49179834329871</v>
      </c>
      <c r="V261" s="8">
        <v>210.60802528458083</v>
      </c>
      <c r="W261" s="8">
        <v>205.33277527061631</v>
      </c>
      <c r="X261" s="8">
        <v>213.95099996234148</v>
      </c>
      <c r="Y261" s="8">
        <v>204.22637332232026</v>
      </c>
      <c r="Z261" s="8">
        <v>217.55002606892458</v>
      </c>
      <c r="AA261" s="8">
        <v>220.54353520255299</v>
      </c>
      <c r="AB261" s="8">
        <v>198.67550063298719</v>
      </c>
      <c r="AN261" s="8"/>
      <c r="AQ261" s="8"/>
    </row>
    <row r="262" spans="1:43" x14ac:dyDescent="0.2">
      <c r="A262" s="7" t="str">
        <f t="shared" si="3"/>
        <v>gem_mw_Ja_25</v>
      </c>
      <c r="B262" s="5" t="s">
        <v>3834</v>
      </c>
      <c r="C262" s="5" t="s">
        <v>188</v>
      </c>
      <c r="D262" s="5">
        <v>25</v>
      </c>
      <c r="E262" s="8">
        <v>100</v>
      </c>
      <c r="F262" s="8">
        <v>111.48693283901056</v>
      </c>
      <c r="G262" s="8">
        <v>112.25630725804919</v>
      </c>
      <c r="H262" s="8">
        <v>115.6428883849499</v>
      </c>
      <c r="I262" s="8">
        <v>128.31037845298013</v>
      </c>
      <c r="J262" s="8">
        <v>147.78733748635</v>
      </c>
      <c r="K262" s="8">
        <v>145.35924323913764</v>
      </c>
      <c r="L262" s="8">
        <v>151.85172018855764</v>
      </c>
      <c r="M262" s="8">
        <v>158.18817858282642</v>
      </c>
      <c r="N262" s="8">
        <v>158.38609764118959</v>
      </c>
      <c r="O262" s="8">
        <v>162.44960240784155</v>
      </c>
      <c r="P262" s="8">
        <v>180.44679078492788</v>
      </c>
      <c r="Q262" s="8">
        <v>196.51362474020993</v>
      </c>
      <c r="R262" s="8">
        <v>199.36569797900017</v>
      </c>
      <c r="S262" s="8">
        <v>197.73704604358491</v>
      </c>
      <c r="T262" s="8">
        <v>204.7117545272167</v>
      </c>
      <c r="U262" s="8">
        <v>222.25926716080659</v>
      </c>
      <c r="V262" s="8">
        <v>216.4550300191442</v>
      </c>
      <c r="W262" s="8">
        <v>213.78190145221197</v>
      </c>
      <c r="X262" s="8">
        <v>238.34307706190287</v>
      </c>
      <c r="Y262" s="8">
        <v>234.61471069340303</v>
      </c>
      <c r="Z262" s="8">
        <v>237.93561610868295</v>
      </c>
      <c r="AA262" s="8">
        <v>255.81899084675536</v>
      </c>
      <c r="AB262" s="8">
        <v>239.04375220730199</v>
      </c>
      <c r="AN262" s="8"/>
      <c r="AQ262" s="8"/>
    </row>
    <row r="263" spans="1:43" x14ac:dyDescent="0.2">
      <c r="A263" s="7" t="str">
        <f t="shared" ref="A263:A326" si="4">CONCATENATE(B263,"_",C263,"_",D263)</f>
        <v>mwg_nemiet_CFR_Ja_1</v>
      </c>
      <c r="B263" s="5" t="s">
        <v>3828</v>
      </c>
      <c r="C263" s="5" t="s">
        <v>188</v>
      </c>
      <c r="D263" s="5">
        <v>1</v>
      </c>
      <c r="E263" s="8" t="s">
        <v>3832</v>
      </c>
      <c r="F263" s="170">
        <v>5.4789465632393688E-2</v>
      </c>
      <c r="G263" s="170">
        <v>5.2489950613314948E-2</v>
      </c>
      <c r="H263" s="170">
        <v>5.2459360608937536E-2</v>
      </c>
      <c r="I263" s="170">
        <v>5.1674196380590461E-2</v>
      </c>
      <c r="J263" s="170">
        <v>4.9220588443118843E-2</v>
      </c>
      <c r="K263" s="170">
        <v>4.4502140556389271E-2</v>
      </c>
      <c r="L263" s="170">
        <v>4.4194696513751013E-2</v>
      </c>
      <c r="M263" s="170">
        <v>4.4302639496105432E-2</v>
      </c>
      <c r="N263" s="170">
        <v>4.4801311048423054E-2</v>
      </c>
      <c r="O263" s="170">
        <v>4.4793635611508259E-2</v>
      </c>
      <c r="P263" s="170">
        <v>4.3538111924188001E-2</v>
      </c>
      <c r="Q263" s="170">
        <v>4.3494052851650755E-2</v>
      </c>
      <c r="R263" s="170">
        <v>4.0180071443632219E-2</v>
      </c>
      <c r="S263" s="170">
        <v>3.7830444845728332E-2</v>
      </c>
      <c r="T263" s="170">
        <v>3.8105313153199455E-2</v>
      </c>
      <c r="U263" s="170">
        <v>3.5403424184837239E-2</v>
      </c>
      <c r="V263" s="170">
        <v>3.237650314659285E-2</v>
      </c>
      <c r="W263" s="170">
        <v>3.1493249884618421E-2</v>
      </c>
      <c r="X263" s="170">
        <v>2.8784177426908444E-2</v>
      </c>
      <c r="Y263" s="170">
        <v>2.6759723750275952E-2</v>
      </c>
      <c r="Z263" s="170">
        <v>2.5488871459024516E-2</v>
      </c>
      <c r="AA263" s="8">
        <v>2.4497729543694339E-2</v>
      </c>
      <c r="AB263" s="8">
        <v>2.3468353825828417E-2</v>
      </c>
      <c r="AN263" s="8"/>
      <c r="AQ263" s="8"/>
    </row>
    <row r="264" spans="1:43" x14ac:dyDescent="0.2">
      <c r="A264" s="7" t="str">
        <f t="shared" si="4"/>
        <v>mwg_nemiet_CFR_Ja_2</v>
      </c>
      <c r="B264" s="5" t="s">
        <v>3828</v>
      </c>
      <c r="C264" s="5" t="s">
        <v>188</v>
      </c>
      <c r="D264" s="5">
        <v>2</v>
      </c>
      <c r="E264" s="8" t="s">
        <v>3832</v>
      </c>
      <c r="F264" s="170">
        <v>5.7213099145298943E-2</v>
      </c>
      <c r="G264" s="170">
        <v>5.3740252361557231E-2</v>
      </c>
      <c r="H264" s="170">
        <v>5.4430001127603635E-2</v>
      </c>
      <c r="I264" s="170">
        <v>5.3936981411266009E-2</v>
      </c>
      <c r="J264" s="170">
        <v>5.1920498232788485E-2</v>
      </c>
      <c r="K264" s="170">
        <v>4.6867211401339211E-2</v>
      </c>
      <c r="L264" s="170">
        <v>4.6133070484694817E-2</v>
      </c>
      <c r="M264" s="170">
        <v>4.6237622656183613E-2</v>
      </c>
      <c r="N264" s="170">
        <v>4.6980853467724203E-2</v>
      </c>
      <c r="O264" s="170">
        <v>4.6603369525502432E-2</v>
      </c>
      <c r="P264" s="170">
        <v>4.5691039598880934E-2</v>
      </c>
      <c r="Q264" s="170">
        <v>4.5464403723196725E-2</v>
      </c>
      <c r="R264" s="170">
        <v>4.2063126706825285E-2</v>
      </c>
      <c r="S264" s="170">
        <v>4.0213944142994909E-2</v>
      </c>
      <c r="T264" s="170">
        <v>3.9302141174884613E-2</v>
      </c>
      <c r="U264" s="170">
        <v>3.7432684337737929E-2</v>
      </c>
      <c r="V264" s="170">
        <v>3.5683544422180517E-2</v>
      </c>
      <c r="W264" s="170">
        <v>3.492405299587413E-2</v>
      </c>
      <c r="X264" s="170">
        <v>3.3574890851541694E-2</v>
      </c>
      <c r="Y264" s="170">
        <v>3.3574904664469531E-2</v>
      </c>
      <c r="Z264" s="170">
        <v>3.386755880825279E-2</v>
      </c>
      <c r="AA264" s="8">
        <v>3.3378589794187556E-2</v>
      </c>
      <c r="AB264" s="8">
        <v>3.2810244822967086E-2</v>
      </c>
      <c r="AN264" s="8"/>
      <c r="AQ264" s="8"/>
    </row>
    <row r="265" spans="1:43" x14ac:dyDescent="0.2">
      <c r="A265" s="7" t="str">
        <f t="shared" si="4"/>
        <v>mwg_nemiet_CFR_Ja_3</v>
      </c>
      <c r="B265" s="5" t="s">
        <v>3828</v>
      </c>
      <c r="C265" s="5" t="s">
        <v>188</v>
      </c>
      <c r="D265" s="5">
        <v>3</v>
      </c>
      <c r="E265" s="8" t="s">
        <v>3832</v>
      </c>
      <c r="F265" s="170">
        <v>5.6788717648884511E-2</v>
      </c>
      <c r="G265" s="170">
        <v>5.3915934539923764E-2</v>
      </c>
      <c r="H265" s="170">
        <v>5.4240863331250999E-2</v>
      </c>
      <c r="I265" s="170">
        <v>5.2842006578494936E-2</v>
      </c>
      <c r="J265" s="170">
        <v>5.1015578551418833E-2</v>
      </c>
      <c r="K265" s="170">
        <v>4.5981289674189518E-2</v>
      </c>
      <c r="L265" s="170">
        <v>4.5389652282579553E-2</v>
      </c>
      <c r="M265" s="170">
        <v>4.5635787969607045E-2</v>
      </c>
      <c r="N265" s="170">
        <v>4.6370645716236815E-2</v>
      </c>
      <c r="O265" s="170">
        <v>4.6033549103694393E-2</v>
      </c>
      <c r="P265" s="170">
        <v>4.5076865148312772E-2</v>
      </c>
      <c r="Q265" s="170">
        <v>4.5225484801207694E-2</v>
      </c>
      <c r="R265" s="170">
        <v>4.0935694940630596E-2</v>
      </c>
      <c r="S265" s="170">
        <v>3.9403475773667838E-2</v>
      </c>
      <c r="T265" s="170">
        <v>3.8590176213753373E-2</v>
      </c>
      <c r="U265" s="170">
        <v>3.5852005611987661E-2</v>
      </c>
      <c r="V265" s="170">
        <v>3.3574662234336056E-2</v>
      </c>
      <c r="W265" s="170">
        <v>3.2904148636877226E-2</v>
      </c>
      <c r="X265" s="170">
        <v>3.0780700911790807E-2</v>
      </c>
      <c r="Y265" s="170">
        <v>3.0006533583150446E-2</v>
      </c>
      <c r="Z265" s="170">
        <v>2.9984672558496021E-2</v>
      </c>
      <c r="AA265" s="8">
        <v>2.9273157842003475E-2</v>
      </c>
      <c r="AB265" s="8">
        <v>2.8654755796821429E-2</v>
      </c>
      <c r="AN265" s="8"/>
      <c r="AQ265" s="8"/>
    </row>
    <row r="266" spans="1:43" x14ac:dyDescent="0.2">
      <c r="A266" s="7" t="str">
        <f t="shared" si="4"/>
        <v>mwg_nemiet_CFR_Ja_4</v>
      </c>
      <c r="B266" s="5" t="s">
        <v>3828</v>
      </c>
      <c r="C266" s="5" t="s">
        <v>188</v>
      </c>
      <c r="D266" s="5">
        <v>4</v>
      </c>
      <c r="E266" s="8" t="s">
        <v>3832</v>
      </c>
      <c r="F266" s="170">
        <v>6.0321504225242725E-2</v>
      </c>
      <c r="G266" s="170">
        <v>5.8110182148854793E-2</v>
      </c>
      <c r="H266" s="170">
        <v>5.8075357098757226E-2</v>
      </c>
      <c r="I266" s="170">
        <v>5.737380537019094E-2</v>
      </c>
      <c r="J266" s="170">
        <v>5.5297318338074122E-2</v>
      </c>
      <c r="K266" s="170">
        <v>5.0637352667905276E-2</v>
      </c>
      <c r="L266" s="170">
        <v>4.8081057929103221E-2</v>
      </c>
      <c r="M266" s="170">
        <v>4.7472799533067669E-2</v>
      </c>
      <c r="N266" s="170">
        <v>5.0956612109199474E-2</v>
      </c>
      <c r="O266" s="170">
        <v>4.9267844308657785E-2</v>
      </c>
      <c r="P266" s="170">
        <v>4.8593300309383594E-2</v>
      </c>
      <c r="Q266" s="170">
        <v>4.8309315044719137E-2</v>
      </c>
      <c r="R266" s="170">
        <v>4.4376413322200742E-2</v>
      </c>
      <c r="S266" s="170">
        <v>4.1622889644424212E-2</v>
      </c>
      <c r="T266" s="170">
        <v>4.2106061695472888E-2</v>
      </c>
      <c r="U266" s="170">
        <v>3.9469569279788952E-2</v>
      </c>
      <c r="V266" s="170">
        <v>3.8028479612314585E-2</v>
      </c>
      <c r="W266" s="170">
        <v>3.8171847165294009E-2</v>
      </c>
      <c r="X266" s="170">
        <v>3.8103366858024318E-2</v>
      </c>
      <c r="Y266" s="170">
        <v>3.8900367231456769E-2</v>
      </c>
      <c r="Z266" s="170">
        <v>4.002342247315073E-2</v>
      </c>
      <c r="AA266" s="8">
        <v>3.9925873175663117E-2</v>
      </c>
      <c r="AB266" s="8">
        <v>4.0657534131528401E-2</v>
      </c>
      <c r="AN266" s="8"/>
      <c r="AQ266" s="8"/>
    </row>
    <row r="267" spans="1:43" x14ac:dyDescent="0.2">
      <c r="A267" s="7" t="str">
        <f t="shared" si="4"/>
        <v>mwg_nemiet_CFR_Ja_5</v>
      </c>
      <c r="B267" s="5" t="s">
        <v>3828</v>
      </c>
      <c r="C267" s="5" t="s">
        <v>188</v>
      </c>
      <c r="D267" s="5">
        <v>5</v>
      </c>
      <c r="E267" s="8" t="s">
        <v>3832</v>
      </c>
      <c r="F267" s="170">
        <v>5.3344896978513828E-2</v>
      </c>
      <c r="G267" s="170">
        <v>5.1033903326710248E-2</v>
      </c>
      <c r="H267" s="170">
        <v>5.168837538024515E-2</v>
      </c>
      <c r="I267" s="170">
        <v>5.0400689620144053E-2</v>
      </c>
      <c r="J267" s="170">
        <v>4.7920163403323376E-2</v>
      </c>
      <c r="K267" s="170">
        <v>4.3318502967478259E-2</v>
      </c>
      <c r="L267" s="170">
        <v>4.2720612230911038E-2</v>
      </c>
      <c r="M267" s="170">
        <v>4.2971353140189412E-2</v>
      </c>
      <c r="N267" s="170">
        <v>4.3352566253999282E-2</v>
      </c>
      <c r="O267" s="170">
        <v>4.3304852519140583E-2</v>
      </c>
      <c r="P267" s="170">
        <v>4.2370921461443257E-2</v>
      </c>
      <c r="Q267" s="170">
        <v>4.2738193854178493E-2</v>
      </c>
      <c r="R267" s="170">
        <v>3.8325448830094512E-2</v>
      </c>
      <c r="S267" s="170">
        <v>3.5623271888890008E-2</v>
      </c>
      <c r="T267" s="170">
        <v>3.4706179981211283E-2</v>
      </c>
      <c r="U267" s="170">
        <v>3.2785661920147167E-2</v>
      </c>
      <c r="V267" s="170">
        <v>3.0470095617770417E-2</v>
      </c>
      <c r="W267" s="170">
        <v>2.9575602962262658E-2</v>
      </c>
      <c r="X267" s="170">
        <v>2.8380419618928784E-2</v>
      </c>
      <c r="Y267" s="170">
        <v>2.816859075193873E-2</v>
      </c>
      <c r="Z267" s="170">
        <v>2.7531393991265196E-2</v>
      </c>
      <c r="AA267" s="8">
        <v>2.6972024944507164E-2</v>
      </c>
      <c r="AB267" s="8">
        <v>2.5762614715264098E-2</v>
      </c>
      <c r="AN267" s="8"/>
      <c r="AQ267" s="8"/>
    </row>
    <row r="268" spans="1:43" x14ac:dyDescent="0.2">
      <c r="A268" s="7" t="str">
        <f t="shared" si="4"/>
        <v>mwg_nemiet_CFR_Ja_6</v>
      </c>
      <c r="B268" s="5" t="s">
        <v>3828</v>
      </c>
      <c r="C268" s="5" t="s">
        <v>188</v>
      </c>
      <c r="D268" s="5">
        <v>6</v>
      </c>
      <c r="E268" s="8" t="s">
        <v>3832</v>
      </c>
      <c r="F268" s="170">
        <v>5.7045718452259225E-2</v>
      </c>
      <c r="G268" s="170">
        <v>5.4973243821544296E-2</v>
      </c>
      <c r="H268" s="170">
        <v>5.5180377821727113E-2</v>
      </c>
      <c r="I268" s="170">
        <v>5.4241752669129721E-2</v>
      </c>
      <c r="J268" s="170">
        <v>5.2208895428451293E-2</v>
      </c>
      <c r="K268" s="170">
        <v>4.7106582077477664E-2</v>
      </c>
      <c r="L268" s="170">
        <v>4.6221307253712061E-2</v>
      </c>
      <c r="M268" s="170">
        <v>4.6504960469242962E-2</v>
      </c>
      <c r="N268" s="170">
        <v>4.699378221076176E-2</v>
      </c>
      <c r="O268" s="170">
        <v>4.6049502646831733E-2</v>
      </c>
      <c r="P268" s="170">
        <v>4.5820405290639153E-2</v>
      </c>
      <c r="Q268" s="170">
        <v>4.5625962241852495E-2</v>
      </c>
      <c r="R268" s="170">
        <v>4.1254294239327721E-2</v>
      </c>
      <c r="S268" s="170">
        <v>4.0187306094035626E-2</v>
      </c>
      <c r="T268" s="170">
        <v>3.9165999850983908E-2</v>
      </c>
      <c r="U268" s="170">
        <v>3.7108697378327539E-2</v>
      </c>
      <c r="V268" s="170">
        <v>3.4936512832126142E-2</v>
      </c>
      <c r="W268" s="170">
        <v>3.3980266167398306E-2</v>
      </c>
      <c r="X268" s="170">
        <v>3.0975162166333933E-2</v>
      </c>
      <c r="Y268" s="170">
        <v>3.0998126817858275E-2</v>
      </c>
      <c r="Z268" s="170">
        <v>3.1069637464334346E-2</v>
      </c>
      <c r="AA268" s="8">
        <v>3.0671355905220334E-2</v>
      </c>
      <c r="AB268" s="8">
        <v>3.0667314696974618E-2</v>
      </c>
      <c r="AN268" s="8"/>
      <c r="AQ268" s="8"/>
    </row>
    <row r="269" spans="1:43" x14ac:dyDescent="0.2">
      <c r="A269" s="7" t="str">
        <f t="shared" si="4"/>
        <v>mwg_nemiet_CFR_Ja_7</v>
      </c>
      <c r="B269" s="5" t="s">
        <v>3828</v>
      </c>
      <c r="C269" s="5" t="s">
        <v>188</v>
      </c>
      <c r="D269" s="5">
        <v>7</v>
      </c>
      <c r="E269" s="8" t="s">
        <v>3832</v>
      </c>
      <c r="F269" s="170">
        <v>5.7142313837204507E-2</v>
      </c>
      <c r="G269" s="170">
        <v>5.4996233680566255E-2</v>
      </c>
      <c r="H269" s="170">
        <v>5.5054461024525575E-2</v>
      </c>
      <c r="I269" s="170">
        <v>5.4345556405883066E-2</v>
      </c>
      <c r="J269" s="170">
        <v>5.2180511388519542E-2</v>
      </c>
      <c r="K269" s="170">
        <v>4.7119336890330467E-2</v>
      </c>
      <c r="L269" s="170">
        <v>4.5967145221781643E-2</v>
      </c>
      <c r="M269" s="170">
        <v>4.6535040026414641E-2</v>
      </c>
      <c r="N269" s="170">
        <v>4.6059527120187141E-2</v>
      </c>
      <c r="O269" s="170">
        <v>4.5454622535331626E-2</v>
      </c>
      <c r="P269" s="170">
        <v>4.5742292822755354E-2</v>
      </c>
      <c r="Q269" s="170">
        <v>4.6694280621558858E-2</v>
      </c>
      <c r="R269" s="170">
        <v>4.1346768038371361E-2</v>
      </c>
      <c r="S269" s="170">
        <v>3.924226133061496E-2</v>
      </c>
      <c r="T269" s="170">
        <v>3.8715732405778538E-2</v>
      </c>
      <c r="U269" s="170">
        <v>3.6711901542486887E-2</v>
      </c>
      <c r="V269" s="170">
        <v>3.457664563763737E-2</v>
      </c>
      <c r="W269" s="170">
        <v>3.3479480756386577E-2</v>
      </c>
      <c r="X269" s="170">
        <v>3.1619799889576104E-2</v>
      </c>
      <c r="Y269" s="170">
        <v>3.1948945223783234E-2</v>
      </c>
      <c r="Z269" s="170">
        <v>3.085828341027563E-2</v>
      </c>
      <c r="AA269" s="8">
        <v>3.002077585544562E-2</v>
      </c>
      <c r="AB269" s="8">
        <v>3.0224638096023538E-2</v>
      </c>
      <c r="AN269" s="8"/>
      <c r="AQ269" s="8"/>
    </row>
    <row r="270" spans="1:43" x14ac:dyDescent="0.2">
      <c r="A270" s="7" t="str">
        <f t="shared" si="4"/>
        <v>mwg_nemiet_CFR_Ja_8</v>
      </c>
      <c r="B270" s="5" t="s">
        <v>3828</v>
      </c>
      <c r="C270" s="5" t="s">
        <v>188</v>
      </c>
      <c r="D270" s="5">
        <v>8</v>
      </c>
      <c r="E270" s="8" t="s">
        <v>3832</v>
      </c>
      <c r="F270" s="170">
        <v>5.5888130443568988E-2</v>
      </c>
      <c r="G270" s="170">
        <v>5.5210429037531684E-2</v>
      </c>
      <c r="H270" s="170">
        <v>5.4458179952743831E-2</v>
      </c>
      <c r="I270" s="170">
        <v>5.3673153323573718E-2</v>
      </c>
      <c r="J270" s="170">
        <v>5.1255725467168313E-2</v>
      </c>
      <c r="K270" s="170">
        <v>4.6029077506006648E-2</v>
      </c>
      <c r="L270" s="170">
        <v>4.5305136861890714E-2</v>
      </c>
      <c r="M270" s="170">
        <v>4.5436820741122465E-2</v>
      </c>
      <c r="N270" s="170">
        <v>4.7510602195788822E-2</v>
      </c>
      <c r="O270" s="170">
        <v>4.5685773671275909E-2</v>
      </c>
      <c r="P270" s="170">
        <v>4.4753471031230341E-2</v>
      </c>
      <c r="Q270" s="170">
        <v>4.4963316640495375E-2</v>
      </c>
      <c r="R270" s="170">
        <v>4.0458748943265899E-2</v>
      </c>
      <c r="S270" s="170">
        <v>3.9499873557082725E-2</v>
      </c>
      <c r="T270" s="170">
        <v>3.8566411680085233E-2</v>
      </c>
      <c r="U270" s="170">
        <v>3.6330777435103656E-2</v>
      </c>
      <c r="V270" s="170">
        <v>3.3743936470422738E-2</v>
      </c>
      <c r="W270" s="170">
        <v>3.2876549961371994E-2</v>
      </c>
      <c r="X270" s="170">
        <v>3.0527928115749236E-2</v>
      </c>
      <c r="Y270" s="170">
        <v>2.9512741331296884E-2</v>
      </c>
      <c r="Z270" s="170">
        <v>2.9537301318355448E-2</v>
      </c>
      <c r="AA270" s="8">
        <v>2.9602383497676368E-2</v>
      </c>
      <c r="AB270" s="8">
        <v>2.9154393109376151E-2</v>
      </c>
      <c r="AN270" s="8"/>
      <c r="AQ270" s="8"/>
    </row>
    <row r="271" spans="1:43" x14ac:dyDescent="0.2">
      <c r="A271" s="7" t="str">
        <f t="shared" si="4"/>
        <v>mwg_nemiet_CFR_Ja_9</v>
      </c>
      <c r="B271" s="5" t="s">
        <v>3828</v>
      </c>
      <c r="C271" s="5" t="s">
        <v>188</v>
      </c>
      <c r="D271" s="5">
        <v>9</v>
      </c>
      <c r="E271" s="8" t="s">
        <v>3832</v>
      </c>
      <c r="F271" s="170">
        <v>5.3929519998348913E-2</v>
      </c>
      <c r="G271" s="170">
        <v>5.2464566356883992E-2</v>
      </c>
      <c r="H271" s="170">
        <v>5.2261875587142327E-2</v>
      </c>
      <c r="I271" s="170">
        <v>5.1410889326447863E-2</v>
      </c>
      <c r="J271" s="170">
        <v>4.9590421948293939E-2</v>
      </c>
      <c r="K271" s="170">
        <v>4.4426701143854358E-2</v>
      </c>
      <c r="L271" s="170">
        <v>4.3716386899685031E-2</v>
      </c>
      <c r="M271" s="170">
        <v>4.3658472931730342E-2</v>
      </c>
      <c r="N271" s="170">
        <v>4.4376342693775779E-2</v>
      </c>
      <c r="O271" s="170">
        <v>4.4424848360011739E-2</v>
      </c>
      <c r="P271" s="170">
        <v>4.3410934861080289E-2</v>
      </c>
      <c r="Q271" s="170">
        <v>4.3518759244681633E-2</v>
      </c>
      <c r="R271" s="170">
        <v>4.0423055997437153E-2</v>
      </c>
      <c r="S271" s="170">
        <v>3.8001324108524449E-2</v>
      </c>
      <c r="T271" s="170">
        <v>3.7419517531420698E-2</v>
      </c>
      <c r="U271" s="170">
        <v>3.4611656186151876E-2</v>
      </c>
      <c r="V271" s="170">
        <v>3.2029892670047556E-2</v>
      </c>
      <c r="W271" s="170">
        <v>3.0978006332950392E-2</v>
      </c>
      <c r="X271" s="170">
        <v>2.8445327221767843E-2</v>
      </c>
      <c r="Y271" s="170">
        <v>2.6692948144977521E-2</v>
      </c>
      <c r="Z271" s="170">
        <v>2.4901336288603689E-2</v>
      </c>
      <c r="AA271" s="8">
        <v>2.3642841360819625E-2</v>
      </c>
      <c r="AB271" s="8">
        <v>2.2876538970293403E-2</v>
      </c>
      <c r="AN271" s="8"/>
      <c r="AQ271" s="8"/>
    </row>
    <row r="272" spans="1:43" x14ac:dyDescent="0.2">
      <c r="A272" s="7" t="str">
        <f t="shared" si="4"/>
        <v>mwg_nemiet_CFR_Ja_10</v>
      </c>
      <c r="B272" s="5" t="s">
        <v>3828</v>
      </c>
      <c r="C272" s="5" t="s">
        <v>188</v>
      </c>
      <c r="D272" s="5">
        <v>10</v>
      </c>
      <c r="E272" s="8" t="s">
        <v>3832</v>
      </c>
      <c r="F272" s="170">
        <v>5.8339820579124478E-2</v>
      </c>
      <c r="G272" s="170">
        <v>5.5473339078419677E-2</v>
      </c>
      <c r="H272" s="170">
        <v>5.6102392683593176E-2</v>
      </c>
      <c r="I272" s="170">
        <v>5.4949325833320024E-2</v>
      </c>
      <c r="J272" s="170">
        <v>5.3025113867536444E-2</v>
      </c>
      <c r="K272" s="170">
        <v>4.8160649919231281E-2</v>
      </c>
      <c r="L272" s="170">
        <v>4.7311865723346266E-2</v>
      </c>
      <c r="M272" s="170">
        <v>4.7383113026403911E-2</v>
      </c>
      <c r="N272" s="170">
        <v>4.7817944355062161E-2</v>
      </c>
      <c r="O272" s="170">
        <v>4.7679871147279423E-2</v>
      </c>
      <c r="P272" s="170">
        <v>4.7101499288118853E-2</v>
      </c>
      <c r="Q272" s="170">
        <v>4.6795888693159295E-2</v>
      </c>
      <c r="R272" s="170">
        <v>4.2030616247391281E-2</v>
      </c>
      <c r="S272" s="170">
        <v>4.0479899826126327E-2</v>
      </c>
      <c r="T272" s="170">
        <v>3.9651070782826738E-2</v>
      </c>
      <c r="U272" s="170">
        <v>3.7885312375837636E-2</v>
      </c>
      <c r="V272" s="170">
        <v>3.5561616850310035E-2</v>
      </c>
      <c r="W272" s="170">
        <v>3.4838066115482597E-2</v>
      </c>
      <c r="X272" s="170">
        <v>3.3167942620369185E-2</v>
      </c>
      <c r="Y272" s="170">
        <v>3.3395130925762441E-2</v>
      </c>
      <c r="Z272" s="170">
        <v>3.440803221140537E-2</v>
      </c>
      <c r="AA272" s="8">
        <v>3.4272642671277033E-2</v>
      </c>
      <c r="AB272" s="8">
        <v>3.4211239464754885E-2</v>
      </c>
      <c r="AN272" s="8"/>
      <c r="AQ272" s="8"/>
    </row>
    <row r="273" spans="1:43" x14ac:dyDescent="0.2">
      <c r="A273" s="7" t="str">
        <f t="shared" si="4"/>
        <v>mwg_nemiet_CFR_Ja_11</v>
      </c>
      <c r="B273" s="5" t="s">
        <v>3828</v>
      </c>
      <c r="C273" s="5" t="s">
        <v>188</v>
      </c>
      <c r="D273" s="5">
        <v>11</v>
      </c>
      <c r="E273" s="8" t="s">
        <v>3832</v>
      </c>
      <c r="F273" s="170">
        <v>5.823044872659016E-2</v>
      </c>
      <c r="G273" s="170">
        <v>5.5996406776196592E-2</v>
      </c>
      <c r="H273" s="170">
        <v>5.6510589430573722E-2</v>
      </c>
      <c r="I273" s="170">
        <v>5.5334866040457724E-2</v>
      </c>
      <c r="J273" s="170">
        <v>5.3103334400154738E-2</v>
      </c>
      <c r="K273" s="170">
        <v>4.7370532392478668E-2</v>
      </c>
      <c r="L273" s="170">
        <v>4.7330701506963051E-2</v>
      </c>
      <c r="M273" s="170">
        <v>4.7154435598494235E-2</v>
      </c>
      <c r="N273" s="170">
        <v>4.8422990927050338E-2</v>
      </c>
      <c r="O273" s="170">
        <v>4.8563786018167111E-2</v>
      </c>
      <c r="P273" s="170">
        <v>4.7231686664245917E-2</v>
      </c>
      <c r="Q273" s="170">
        <v>4.7378961273291852E-2</v>
      </c>
      <c r="R273" s="170">
        <v>4.2985649485303194E-2</v>
      </c>
      <c r="S273" s="170">
        <v>4.0474499907625354E-2</v>
      </c>
      <c r="T273" s="170">
        <v>3.9266076885748007E-2</v>
      </c>
      <c r="U273" s="170">
        <v>3.7510955486462001E-2</v>
      </c>
      <c r="V273" s="170">
        <v>3.5659467210321143E-2</v>
      </c>
      <c r="W273" s="170">
        <v>3.5160037945896158E-2</v>
      </c>
      <c r="X273" s="170">
        <v>3.4030557317880121E-2</v>
      </c>
      <c r="Y273" s="170">
        <v>3.4531207723780218E-2</v>
      </c>
      <c r="Z273" s="170">
        <v>3.5899339058988365E-2</v>
      </c>
      <c r="AA273" s="8">
        <v>3.6225595512621507E-2</v>
      </c>
      <c r="AB273" s="8">
        <v>3.6449875372105055E-2</v>
      </c>
      <c r="AN273" s="8"/>
      <c r="AQ273" s="8"/>
    </row>
    <row r="274" spans="1:43" x14ac:dyDescent="0.2">
      <c r="A274" s="7" t="str">
        <f t="shared" si="4"/>
        <v>mwg_nemiet_CFR_Ja_12</v>
      </c>
      <c r="B274" s="5" t="s">
        <v>3828</v>
      </c>
      <c r="C274" s="5" t="s">
        <v>188</v>
      </c>
      <c r="D274" s="5">
        <v>12</v>
      </c>
      <c r="E274" s="8" t="s">
        <v>3832</v>
      </c>
      <c r="F274" s="170">
        <v>5.4701562199386849E-2</v>
      </c>
      <c r="G274" s="170">
        <v>5.127714113973128E-2</v>
      </c>
      <c r="H274" s="170">
        <v>5.1242837184558625E-2</v>
      </c>
      <c r="I274" s="170">
        <v>5.0318424466023359E-2</v>
      </c>
      <c r="J274" s="170">
        <v>4.832019974014095E-2</v>
      </c>
      <c r="K274" s="170">
        <v>4.347784031132422E-2</v>
      </c>
      <c r="L274" s="170">
        <v>4.2862143408421649E-2</v>
      </c>
      <c r="M274" s="170">
        <v>4.3073170703697483E-2</v>
      </c>
      <c r="N274" s="170">
        <v>4.3715590209263244E-2</v>
      </c>
      <c r="O274" s="170">
        <v>4.33828549766858E-2</v>
      </c>
      <c r="P274" s="170">
        <v>4.2619557128684524E-2</v>
      </c>
      <c r="Q274" s="170">
        <v>4.211396998685648E-2</v>
      </c>
      <c r="R274" s="170">
        <v>3.9235795568171777E-2</v>
      </c>
      <c r="S274" s="170">
        <v>3.7320387704878132E-2</v>
      </c>
      <c r="T274" s="170">
        <v>3.883324058951243E-2</v>
      </c>
      <c r="U274" s="170">
        <v>3.5784509291282171E-2</v>
      </c>
      <c r="V274" s="170">
        <v>3.2480344383145579E-2</v>
      </c>
      <c r="W274" s="170">
        <v>3.2131108668313826E-2</v>
      </c>
      <c r="X274" s="170">
        <v>2.7244959626090408E-2</v>
      </c>
      <c r="Y274" s="170">
        <v>2.4859780629470279E-2</v>
      </c>
      <c r="Z274" s="170">
        <v>2.3462233741378902E-2</v>
      </c>
      <c r="AA274" s="8">
        <v>2.1595890709761496E-2</v>
      </c>
      <c r="AB274" s="8">
        <v>2.0875981941983875E-2</v>
      </c>
      <c r="AN274" s="8"/>
      <c r="AQ274" s="8"/>
    </row>
    <row r="275" spans="1:43" x14ac:dyDescent="0.2">
      <c r="A275" s="7" t="str">
        <f t="shared" si="4"/>
        <v>mwg_nemiet_CFR_Ja_13</v>
      </c>
      <c r="B275" s="5" t="s">
        <v>3828</v>
      </c>
      <c r="C275" s="5" t="s">
        <v>188</v>
      </c>
      <c r="D275" s="5">
        <v>13</v>
      </c>
      <c r="E275" s="8" t="s">
        <v>3832</v>
      </c>
      <c r="F275" s="170">
        <v>5.6625276769284583E-2</v>
      </c>
      <c r="G275" s="170">
        <v>5.3547170651496584E-2</v>
      </c>
      <c r="H275" s="170">
        <v>5.4620223157838647E-2</v>
      </c>
      <c r="I275" s="170">
        <v>5.3658264956504567E-2</v>
      </c>
      <c r="J275" s="170">
        <v>5.1544418166448065E-2</v>
      </c>
      <c r="K275" s="170">
        <v>4.6194549000183417E-2</v>
      </c>
      <c r="L275" s="170">
        <v>4.5801355714777267E-2</v>
      </c>
      <c r="M275" s="170">
        <v>4.6027964193902406E-2</v>
      </c>
      <c r="N275" s="170">
        <v>4.6630219515243161E-2</v>
      </c>
      <c r="O275" s="170">
        <v>4.647121247553946E-2</v>
      </c>
      <c r="P275" s="170">
        <v>4.561588428546666E-2</v>
      </c>
      <c r="Q275" s="170">
        <v>4.5054180930020608E-2</v>
      </c>
      <c r="R275" s="170">
        <v>4.1779643749618671E-2</v>
      </c>
      <c r="S275" s="170">
        <v>3.9512624956136166E-2</v>
      </c>
      <c r="T275" s="170">
        <v>3.9175615399014742E-2</v>
      </c>
      <c r="U275" s="170">
        <v>3.6711664056481942E-2</v>
      </c>
      <c r="V275" s="170">
        <v>3.4239680212540577E-2</v>
      </c>
      <c r="W275" s="170">
        <v>3.347912706445378E-2</v>
      </c>
      <c r="X275" s="170">
        <v>3.1633636940518566E-2</v>
      </c>
      <c r="Y275" s="170">
        <v>3.0631760724249595E-2</v>
      </c>
      <c r="Z275" s="170">
        <v>3.0886361670593509E-2</v>
      </c>
      <c r="AA275" s="8">
        <v>3.0062637134238061E-2</v>
      </c>
      <c r="AB275" s="8">
        <v>2.9721527705175416E-2</v>
      </c>
      <c r="AN275" s="8"/>
      <c r="AQ275" s="8"/>
    </row>
    <row r="276" spans="1:43" x14ac:dyDescent="0.2">
      <c r="A276" s="7" t="str">
        <f t="shared" si="4"/>
        <v>mwg_nemiet_CFR_Ja_14</v>
      </c>
      <c r="B276" s="5" t="s">
        <v>3828</v>
      </c>
      <c r="C276" s="5" t="s">
        <v>188</v>
      </c>
      <c r="D276" s="5">
        <v>14</v>
      </c>
      <c r="E276" s="8" t="s">
        <v>3832</v>
      </c>
      <c r="F276" s="170">
        <v>5.8586656124411725E-2</v>
      </c>
      <c r="G276" s="170">
        <v>5.6227691979135658E-2</v>
      </c>
      <c r="H276" s="170">
        <v>5.6416536067230037E-2</v>
      </c>
      <c r="I276" s="170">
        <v>5.4312908320177364E-2</v>
      </c>
      <c r="J276" s="170">
        <v>5.3868036193197612E-2</v>
      </c>
      <c r="K276" s="170">
        <v>4.7101706708893312E-2</v>
      </c>
      <c r="L276" s="170">
        <v>4.7204446479809058E-2</v>
      </c>
      <c r="M276" s="170">
        <v>4.6438882373781916E-2</v>
      </c>
      <c r="N276" s="170">
        <v>4.8205602705803062E-2</v>
      </c>
      <c r="O276" s="170">
        <v>4.8210346854093943E-2</v>
      </c>
      <c r="P276" s="170">
        <v>4.6511025511731661E-2</v>
      </c>
      <c r="Q276" s="170">
        <v>4.6052063757909087E-2</v>
      </c>
      <c r="R276" s="170">
        <v>4.1917077138620508E-2</v>
      </c>
      <c r="S276" s="170">
        <v>4.0108125008401344E-2</v>
      </c>
      <c r="T276" s="170">
        <v>3.9561181229313652E-2</v>
      </c>
      <c r="U276" s="170">
        <v>3.6953326974720611E-2</v>
      </c>
      <c r="V276" s="170">
        <v>3.5162343473305907E-2</v>
      </c>
      <c r="W276" s="170">
        <v>3.5111477699188175E-2</v>
      </c>
      <c r="X276" s="170">
        <v>3.3254235127825077E-2</v>
      </c>
      <c r="Y276" s="170">
        <v>3.3906447263683873E-2</v>
      </c>
      <c r="Z276" s="170">
        <v>3.3793521873866486E-2</v>
      </c>
      <c r="AA276" s="8">
        <v>3.3826672562899465E-2</v>
      </c>
      <c r="AB276" s="8">
        <v>3.3883043622277641E-2</v>
      </c>
      <c r="AN276" s="8"/>
      <c r="AQ276" s="8"/>
    </row>
    <row r="277" spans="1:43" x14ac:dyDescent="0.2">
      <c r="A277" s="7" t="str">
        <f t="shared" si="4"/>
        <v>mwg_nemiet_CFR_Ja_15</v>
      </c>
      <c r="B277" s="5" t="s">
        <v>3828</v>
      </c>
      <c r="C277" s="5" t="s">
        <v>188</v>
      </c>
      <c r="D277" s="5">
        <v>15</v>
      </c>
      <c r="E277" s="8" t="s">
        <v>3832</v>
      </c>
      <c r="F277" s="170">
        <v>5.8806931284621715E-2</v>
      </c>
      <c r="G277" s="170">
        <v>5.5566063020524852E-2</v>
      </c>
      <c r="H277" s="170">
        <v>5.5980278161053568E-2</v>
      </c>
      <c r="I277" s="170">
        <v>5.6034853823922162E-2</v>
      </c>
      <c r="J277" s="170">
        <v>5.3490956492886349E-2</v>
      </c>
      <c r="K277" s="170">
        <v>4.8668811024033629E-2</v>
      </c>
      <c r="L277" s="170">
        <v>4.8295493472966154E-2</v>
      </c>
      <c r="M277" s="170">
        <v>4.862537129421779E-2</v>
      </c>
      <c r="N277" s="170">
        <v>4.9008959244164811E-2</v>
      </c>
      <c r="O277" s="170">
        <v>4.9036991330680256E-2</v>
      </c>
      <c r="P277" s="170">
        <v>4.6797865846591923E-2</v>
      </c>
      <c r="Q277" s="170">
        <v>4.7679177158746401E-2</v>
      </c>
      <c r="R277" s="170">
        <v>4.3054204062122806E-2</v>
      </c>
      <c r="S277" s="170">
        <v>4.0827838307015925E-2</v>
      </c>
      <c r="T277" s="170">
        <v>4.0206728567842326E-2</v>
      </c>
      <c r="U277" s="170">
        <v>3.882457346877892E-2</v>
      </c>
      <c r="V277" s="170">
        <v>3.6313501596235614E-2</v>
      </c>
      <c r="W277" s="170">
        <v>3.6204448540413318E-2</v>
      </c>
      <c r="X277" s="170">
        <v>3.4971037153700819E-2</v>
      </c>
      <c r="Y277" s="170">
        <v>3.5418682080514477E-2</v>
      </c>
      <c r="Z277" s="170">
        <v>3.5655007259311804E-2</v>
      </c>
      <c r="AA277" s="8">
        <v>3.4983779729797139E-2</v>
      </c>
      <c r="AB277" s="8">
        <v>3.5598670204755142E-2</v>
      </c>
      <c r="AN277" s="8"/>
      <c r="AQ277" s="8"/>
    </row>
    <row r="278" spans="1:43" x14ac:dyDescent="0.2">
      <c r="A278" s="7" t="str">
        <f t="shared" si="4"/>
        <v>mwg_nemiet_CFR_Ja_16</v>
      </c>
      <c r="B278" s="5" t="s">
        <v>3828</v>
      </c>
      <c r="C278" s="5" t="s">
        <v>188</v>
      </c>
      <c r="D278" s="5">
        <v>16</v>
      </c>
      <c r="E278" s="8" t="s">
        <v>3832</v>
      </c>
      <c r="F278" s="170">
        <v>5.8806931284621715E-2</v>
      </c>
      <c r="G278" s="170">
        <v>5.5566063020524852E-2</v>
      </c>
      <c r="H278" s="170">
        <v>5.5980278161053568E-2</v>
      </c>
      <c r="I278" s="170">
        <v>5.6034853823922162E-2</v>
      </c>
      <c r="J278" s="170">
        <v>5.3490956492886349E-2</v>
      </c>
      <c r="K278" s="170">
        <v>4.8668811024033629E-2</v>
      </c>
      <c r="L278" s="170">
        <v>4.8295493472966154E-2</v>
      </c>
      <c r="M278" s="170">
        <v>4.862537129421779E-2</v>
      </c>
      <c r="N278" s="170">
        <v>4.9008959244164811E-2</v>
      </c>
      <c r="O278" s="170">
        <v>4.9036991330680256E-2</v>
      </c>
      <c r="P278" s="170">
        <v>4.6797865846591923E-2</v>
      </c>
      <c r="Q278" s="170">
        <v>4.7679177158746401E-2</v>
      </c>
      <c r="R278" s="170">
        <v>4.3054204062122806E-2</v>
      </c>
      <c r="S278" s="170">
        <v>4.0827838307015848E-2</v>
      </c>
      <c r="T278" s="170">
        <v>4.0206728567842326E-2</v>
      </c>
      <c r="U278" s="170">
        <v>3.882457346877892E-2</v>
      </c>
      <c r="V278" s="170">
        <v>3.6313501596235614E-2</v>
      </c>
      <c r="W278" s="170">
        <v>3.6204448540413318E-2</v>
      </c>
      <c r="X278" s="170">
        <v>3.4971037153700819E-2</v>
      </c>
      <c r="Y278" s="170">
        <v>3.5418682080514477E-2</v>
      </c>
      <c r="Z278" s="170">
        <v>3.565500725931179E-2</v>
      </c>
      <c r="AA278" s="8">
        <v>3.4983779729797139E-2</v>
      </c>
      <c r="AB278" s="8">
        <v>3.5598670204755142E-2</v>
      </c>
      <c r="AN278" s="8"/>
      <c r="AQ278" s="8"/>
    </row>
    <row r="279" spans="1:43" x14ac:dyDescent="0.2">
      <c r="A279" s="7" t="str">
        <f t="shared" si="4"/>
        <v>mwg_nemiet_CFR_Ja_17</v>
      </c>
      <c r="B279" s="5" t="s">
        <v>3828</v>
      </c>
      <c r="C279" s="5" t="s">
        <v>188</v>
      </c>
      <c r="D279" s="5">
        <v>17</v>
      </c>
      <c r="E279" s="8" t="s">
        <v>3832</v>
      </c>
      <c r="F279" s="170">
        <v>5.7162279762336295E-2</v>
      </c>
      <c r="G279" s="170">
        <v>5.451673264415402E-2</v>
      </c>
      <c r="H279" s="170">
        <v>5.4659834022882749E-2</v>
      </c>
      <c r="I279" s="170">
        <v>5.3964211658387155E-2</v>
      </c>
      <c r="J279" s="170">
        <v>5.1860038446876339E-2</v>
      </c>
      <c r="K279" s="170">
        <v>4.6586514490848767E-2</v>
      </c>
      <c r="L279" s="170">
        <v>4.6470557857632599E-2</v>
      </c>
      <c r="M279" s="170">
        <v>4.6147142648648005E-2</v>
      </c>
      <c r="N279" s="170">
        <v>4.717842766928898E-2</v>
      </c>
      <c r="O279" s="170">
        <v>4.6637660429329562E-2</v>
      </c>
      <c r="P279" s="170">
        <v>4.582253158719865E-2</v>
      </c>
      <c r="Q279" s="170">
        <v>4.5833147647300468E-2</v>
      </c>
      <c r="R279" s="170">
        <v>4.1278562969357023E-2</v>
      </c>
      <c r="S279" s="170">
        <v>3.9569269987218846E-2</v>
      </c>
      <c r="T279" s="170">
        <v>3.895582968970468E-2</v>
      </c>
      <c r="U279" s="170">
        <v>3.6521045795667291E-2</v>
      </c>
      <c r="V279" s="170">
        <v>3.4259396476840738E-2</v>
      </c>
      <c r="W279" s="170">
        <v>3.3530022136040484E-2</v>
      </c>
      <c r="X279" s="170">
        <v>3.0991416748458532E-2</v>
      </c>
      <c r="Y279" s="170">
        <v>3.0102992753684294E-2</v>
      </c>
      <c r="Z279" s="170">
        <v>3.007832381226359E-2</v>
      </c>
      <c r="AA279" s="8">
        <v>2.9674037280823275E-2</v>
      </c>
      <c r="AB279" s="8">
        <v>2.9202569734075211E-2</v>
      </c>
      <c r="AN279" s="8"/>
      <c r="AQ279" s="8"/>
    </row>
    <row r="280" spans="1:43" x14ac:dyDescent="0.2">
      <c r="A280" s="7" t="str">
        <f t="shared" si="4"/>
        <v>mwg_nemiet_CFR_Ja_18</v>
      </c>
      <c r="B280" s="5" t="s">
        <v>3828</v>
      </c>
      <c r="C280" s="5" t="s">
        <v>188</v>
      </c>
      <c r="D280" s="5">
        <v>18</v>
      </c>
      <c r="E280" s="8" t="s">
        <v>3832</v>
      </c>
      <c r="F280" s="170">
        <v>5.6358890530480439E-2</v>
      </c>
      <c r="G280" s="170">
        <v>5.3130635162427831E-2</v>
      </c>
      <c r="H280" s="170">
        <v>5.3020929205854585E-2</v>
      </c>
      <c r="I280" s="170">
        <v>5.2646467396224896E-2</v>
      </c>
      <c r="J280" s="170">
        <v>5.1363454789239878E-2</v>
      </c>
      <c r="K280" s="170">
        <v>4.6053602838285947E-2</v>
      </c>
      <c r="L280" s="170">
        <v>4.4911050575633632E-2</v>
      </c>
      <c r="M280" s="170">
        <v>4.557189036587566E-2</v>
      </c>
      <c r="N280" s="170">
        <v>4.6498591731480993E-2</v>
      </c>
      <c r="O280" s="170">
        <v>4.6215543046620712E-2</v>
      </c>
      <c r="P280" s="170">
        <v>4.5176813031081883E-2</v>
      </c>
      <c r="Q280" s="170">
        <v>4.4533608244033858E-2</v>
      </c>
      <c r="R280" s="170">
        <v>4.1089687438800489E-2</v>
      </c>
      <c r="S280" s="170">
        <v>3.8858789317004747E-2</v>
      </c>
      <c r="T280" s="170">
        <v>3.7832310050814229E-2</v>
      </c>
      <c r="U280" s="170">
        <v>3.528275471071432E-2</v>
      </c>
      <c r="V280" s="170">
        <v>3.2976836979549458E-2</v>
      </c>
      <c r="W280" s="170">
        <v>3.250844769228043E-2</v>
      </c>
      <c r="X280" s="170">
        <v>3.0399254688034241E-2</v>
      </c>
      <c r="Y280" s="170">
        <v>2.9191350743371539E-2</v>
      </c>
      <c r="Z280" s="170">
        <v>2.8854549952652363E-2</v>
      </c>
      <c r="AA280" s="8">
        <v>2.7747110087088942E-2</v>
      </c>
      <c r="AB280" s="8">
        <v>2.6298550743002563E-2</v>
      </c>
      <c r="AN280" s="8"/>
      <c r="AQ280" s="8"/>
    </row>
    <row r="281" spans="1:43" x14ac:dyDescent="0.2">
      <c r="A281" s="7" t="str">
        <f t="shared" si="4"/>
        <v>mwg_nemiet_CFR_Ja_19</v>
      </c>
      <c r="B281" s="5" t="s">
        <v>3828</v>
      </c>
      <c r="C281" s="5" t="s">
        <v>188</v>
      </c>
      <c r="D281" s="5">
        <v>19</v>
      </c>
      <c r="E281" s="8" t="s">
        <v>3832</v>
      </c>
      <c r="F281" s="170">
        <v>5.7381438418114286E-2</v>
      </c>
      <c r="G281" s="170">
        <v>5.4731393235931194E-2</v>
      </c>
      <c r="H281" s="170">
        <v>5.4701541310405596E-2</v>
      </c>
      <c r="I281" s="170">
        <v>5.3948505120049554E-2</v>
      </c>
      <c r="J281" s="170">
        <v>5.1510084598085711E-2</v>
      </c>
      <c r="K281" s="170">
        <v>4.6831674245124452E-2</v>
      </c>
      <c r="L281" s="170">
        <v>4.6602067937810542E-2</v>
      </c>
      <c r="M281" s="170">
        <v>4.6434513677948465E-2</v>
      </c>
      <c r="N281" s="170">
        <v>4.7005379154623779E-2</v>
      </c>
      <c r="O281" s="170">
        <v>4.6494791701386255E-2</v>
      </c>
      <c r="P281" s="170">
        <v>4.6162181646311168E-2</v>
      </c>
      <c r="Q281" s="170">
        <v>4.5949491732920719E-2</v>
      </c>
      <c r="R281" s="170">
        <v>4.1531712671726943E-2</v>
      </c>
      <c r="S281" s="170">
        <v>3.949876800943173E-2</v>
      </c>
      <c r="T281" s="170">
        <v>3.8595427592535612E-2</v>
      </c>
      <c r="U281" s="170">
        <v>3.6223247029951978E-2</v>
      </c>
      <c r="V281" s="170">
        <v>3.4086455069790134E-2</v>
      </c>
      <c r="W281" s="170">
        <v>3.3431436583101798E-2</v>
      </c>
      <c r="X281" s="170">
        <v>3.1804345042957087E-2</v>
      </c>
      <c r="Y281" s="170">
        <v>3.1482333082845336E-2</v>
      </c>
      <c r="Z281" s="170">
        <v>3.1842833767098185E-2</v>
      </c>
      <c r="AA281" s="8">
        <v>3.1923101976611315E-2</v>
      </c>
      <c r="AB281" s="8">
        <v>3.1488194217110965E-2</v>
      </c>
      <c r="AN281" s="8"/>
      <c r="AQ281" s="8"/>
    </row>
    <row r="282" spans="1:43" x14ac:dyDescent="0.2">
      <c r="A282" s="7" t="str">
        <f t="shared" si="4"/>
        <v>mwg_nemiet_CFR_Ja_20</v>
      </c>
      <c r="B282" s="5" t="s">
        <v>3828</v>
      </c>
      <c r="C282" s="5" t="s">
        <v>188</v>
      </c>
      <c r="D282" s="5">
        <v>20</v>
      </c>
      <c r="E282" s="8" t="s">
        <v>3832</v>
      </c>
      <c r="F282" s="170">
        <v>5.7753974973478131E-2</v>
      </c>
      <c r="G282" s="170">
        <v>5.4108777322079936E-2</v>
      </c>
      <c r="H282" s="170">
        <v>5.4838785481132045E-2</v>
      </c>
      <c r="I282" s="170">
        <v>5.416235270062849E-2</v>
      </c>
      <c r="J282" s="170">
        <v>5.23814958779431E-2</v>
      </c>
      <c r="K282" s="170">
        <v>4.7143969514641358E-2</v>
      </c>
      <c r="L282" s="170">
        <v>4.6357773580874062E-2</v>
      </c>
      <c r="M282" s="170">
        <v>4.6644540357410606E-2</v>
      </c>
      <c r="N282" s="170">
        <v>4.7180868171325302E-2</v>
      </c>
      <c r="O282" s="170">
        <v>4.6886483761825887E-2</v>
      </c>
      <c r="P282" s="170">
        <v>4.5804595600701103E-2</v>
      </c>
      <c r="Q282" s="170">
        <v>4.6049693866320456E-2</v>
      </c>
      <c r="R282" s="170">
        <v>4.1454916548867342E-2</v>
      </c>
      <c r="S282" s="170">
        <v>3.9852415658866533E-2</v>
      </c>
      <c r="T282" s="170">
        <v>3.9138911223776246E-2</v>
      </c>
      <c r="U282" s="170">
        <v>3.6552213743371774E-2</v>
      </c>
      <c r="V282" s="170">
        <v>3.462911400367108E-2</v>
      </c>
      <c r="W282" s="170">
        <v>3.3811965192387022E-2</v>
      </c>
      <c r="X282" s="170">
        <v>3.1810918286468252E-2</v>
      </c>
      <c r="Y282" s="170">
        <v>3.1973715712760815E-2</v>
      </c>
      <c r="Z282" s="170">
        <v>3.2562804115620667E-2</v>
      </c>
      <c r="AA282" s="8">
        <v>3.2419762183150208E-2</v>
      </c>
      <c r="AB282" s="8">
        <v>3.2179617196047332E-2</v>
      </c>
      <c r="AN282" s="8"/>
      <c r="AQ282" s="8"/>
    </row>
    <row r="283" spans="1:43" x14ac:dyDescent="0.2">
      <c r="A283" s="7" t="str">
        <f t="shared" si="4"/>
        <v>mwg_nemiet_CFR_Ja_21</v>
      </c>
      <c r="B283" s="5" t="s">
        <v>3828</v>
      </c>
      <c r="C283" s="5" t="s">
        <v>188</v>
      </c>
      <c r="D283" s="5">
        <v>21</v>
      </c>
      <c r="E283" s="8" t="s">
        <v>3832</v>
      </c>
      <c r="F283" s="170">
        <v>5.6593187393632914E-2</v>
      </c>
      <c r="G283" s="170">
        <v>5.4639254763102635E-2</v>
      </c>
      <c r="H283" s="170">
        <v>5.5808757200387492E-2</v>
      </c>
      <c r="I283" s="170">
        <v>5.4494375296537279E-2</v>
      </c>
      <c r="J283" s="170">
        <v>5.1816424650810669E-2</v>
      </c>
      <c r="K283" s="170">
        <v>4.6739507122963223E-2</v>
      </c>
      <c r="L283" s="170">
        <v>4.631209136409592E-2</v>
      </c>
      <c r="M283" s="170">
        <v>4.5950938908396848E-2</v>
      </c>
      <c r="N283" s="170">
        <v>4.6528102933517362E-2</v>
      </c>
      <c r="O283" s="170">
        <v>4.6135586465544477E-2</v>
      </c>
      <c r="P283" s="170">
        <v>4.5428303346843377E-2</v>
      </c>
      <c r="Q283" s="170">
        <v>4.537845446265952E-2</v>
      </c>
      <c r="R283" s="170">
        <v>4.2079668995011921E-2</v>
      </c>
      <c r="S283" s="170">
        <v>4.116552653469549E-2</v>
      </c>
      <c r="T283" s="170">
        <v>3.8893410526335596E-2</v>
      </c>
      <c r="U283" s="170">
        <v>3.557308140125099E-2</v>
      </c>
      <c r="V283" s="170">
        <v>3.4591957950934317E-2</v>
      </c>
      <c r="W283" s="170">
        <v>3.3272391601561244E-2</v>
      </c>
      <c r="X283" s="170">
        <v>3.0830971074140495E-2</v>
      </c>
      <c r="Y283" s="170">
        <v>3.0581466122346485E-2</v>
      </c>
      <c r="Z283" s="170">
        <v>3.1001153559999963E-2</v>
      </c>
      <c r="AA283" s="8">
        <v>3.0943271915767043E-2</v>
      </c>
      <c r="AB283" s="8">
        <v>3.1121902596425541E-2</v>
      </c>
      <c r="AN283" s="8"/>
      <c r="AQ283" s="8"/>
    </row>
    <row r="284" spans="1:43" x14ac:dyDescent="0.2">
      <c r="A284" s="7" t="str">
        <f t="shared" si="4"/>
        <v>mwg_nemiet_CFR_Ja_22</v>
      </c>
      <c r="B284" s="5" t="s">
        <v>3828</v>
      </c>
      <c r="C284" s="5" t="s">
        <v>188</v>
      </c>
      <c r="D284" s="5">
        <v>22</v>
      </c>
      <c r="E284" s="8" t="s">
        <v>3832</v>
      </c>
      <c r="F284" s="170">
        <v>5.8309866524243505E-2</v>
      </c>
      <c r="G284" s="170">
        <v>5.5458506278249546E-2</v>
      </c>
      <c r="H284" s="170">
        <v>5.6067193778406167E-2</v>
      </c>
      <c r="I284" s="170">
        <v>5.5851788365816515E-2</v>
      </c>
      <c r="J284" s="170">
        <v>5.345031771009634E-2</v>
      </c>
      <c r="K284" s="170">
        <v>4.806956425860643E-2</v>
      </c>
      <c r="L284" s="170">
        <v>4.7414800830875833E-2</v>
      </c>
      <c r="M284" s="170">
        <v>4.743446306938838E-2</v>
      </c>
      <c r="N284" s="170">
        <v>4.8495042540439806E-2</v>
      </c>
      <c r="O284" s="170">
        <v>4.8118732912462374E-2</v>
      </c>
      <c r="P284" s="170">
        <v>4.6597574715153321E-2</v>
      </c>
      <c r="Q284" s="170">
        <v>4.6764266381651778E-2</v>
      </c>
      <c r="R284" s="170">
        <v>4.2173067205081537E-2</v>
      </c>
      <c r="S284" s="170">
        <v>4.1029084729311147E-2</v>
      </c>
      <c r="T284" s="170">
        <v>4.055408564114988E-2</v>
      </c>
      <c r="U284" s="170">
        <v>3.8069172379781122E-2</v>
      </c>
      <c r="V284" s="170">
        <v>3.537563459864769E-2</v>
      </c>
      <c r="W284" s="170">
        <v>3.4758569316671165E-2</v>
      </c>
      <c r="X284" s="170">
        <v>3.325560055472971E-2</v>
      </c>
      <c r="Y284" s="170">
        <v>3.3002322108379931E-2</v>
      </c>
      <c r="Z284" s="170">
        <v>3.3238531673579562E-2</v>
      </c>
      <c r="AA284" s="8">
        <v>3.3168801543664146E-2</v>
      </c>
      <c r="AB284" s="8">
        <v>3.2439499009025291E-2</v>
      </c>
      <c r="AN284" s="8"/>
      <c r="AQ284" s="8"/>
    </row>
    <row r="285" spans="1:43" x14ac:dyDescent="0.2">
      <c r="A285" s="7" t="str">
        <f t="shared" si="4"/>
        <v>mwg_nemiet_CFR_Ja_23</v>
      </c>
      <c r="B285" s="5" t="s">
        <v>3828</v>
      </c>
      <c r="C285" s="5" t="s">
        <v>188</v>
      </c>
      <c r="D285" s="5">
        <v>23</v>
      </c>
      <c r="E285" s="8" t="s">
        <v>3832</v>
      </c>
      <c r="F285" s="170">
        <v>5.852500145412054E-2</v>
      </c>
      <c r="G285" s="170">
        <v>5.5984436827025155E-2</v>
      </c>
      <c r="H285" s="170">
        <v>5.5754135384146343E-2</v>
      </c>
      <c r="I285" s="170">
        <v>5.514735231648505E-2</v>
      </c>
      <c r="J285" s="170">
        <v>5.2137274265371646E-2</v>
      </c>
      <c r="K285" s="170">
        <v>4.702116156425664E-2</v>
      </c>
      <c r="L285" s="170">
        <v>4.6861679742771278E-2</v>
      </c>
      <c r="M285" s="170">
        <v>4.6984401369719105E-2</v>
      </c>
      <c r="N285" s="170">
        <v>4.804971516639716E-2</v>
      </c>
      <c r="O285" s="170">
        <v>4.7413348088223894E-2</v>
      </c>
      <c r="P285" s="170">
        <v>4.6351841101378577E-2</v>
      </c>
      <c r="Q285" s="170">
        <v>4.5468444174945749E-2</v>
      </c>
      <c r="R285" s="170">
        <v>4.1137039293158484E-2</v>
      </c>
      <c r="S285" s="170">
        <v>4.0568046672512209E-2</v>
      </c>
      <c r="T285" s="170">
        <v>4.0010479393351464E-2</v>
      </c>
      <c r="U285" s="170">
        <v>3.8402766250885664E-2</v>
      </c>
      <c r="V285" s="170">
        <v>3.6059369367838677E-2</v>
      </c>
      <c r="W285" s="170">
        <v>3.3411546290280245E-2</v>
      </c>
      <c r="X285" s="170">
        <v>3.2537604052343148E-2</v>
      </c>
      <c r="Y285" s="170">
        <v>3.4003108699732547E-2</v>
      </c>
      <c r="Z285" s="170">
        <v>3.4548232626525552E-2</v>
      </c>
      <c r="AA285" s="8">
        <v>3.4276819727437742E-2</v>
      </c>
      <c r="AB285" s="8">
        <v>3.4287873355898578E-2</v>
      </c>
      <c r="AN285" s="8"/>
      <c r="AQ285" s="8"/>
    </row>
    <row r="286" spans="1:43" x14ac:dyDescent="0.2">
      <c r="A286" s="7" t="str">
        <f t="shared" si="4"/>
        <v>mwg_nemiet_CFR_Ja_24</v>
      </c>
      <c r="B286" s="5" t="s">
        <v>3828</v>
      </c>
      <c r="C286" s="5" t="s">
        <v>188</v>
      </c>
      <c r="D286" s="5">
        <v>24</v>
      </c>
      <c r="E286" s="8" t="s">
        <v>3832</v>
      </c>
      <c r="F286" s="170">
        <v>5.7828377423113898E-2</v>
      </c>
      <c r="G286" s="170">
        <v>5.4283228726265842E-2</v>
      </c>
      <c r="H286" s="170">
        <v>5.5765479398708337E-2</v>
      </c>
      <c r="I286" s="170">
        <v>5.4087739818495371E-2</v>
      </c>
      <c r="J286" s="170">
        <v>5.2359888543462622E-2</v>
      </c>
      <c r="K286" s="170">
        <v>4.7392585728547945E-2</v>
      </c>
      <c r="L286" s="170">
        <v>4.6405102214008828E-2</v>
      </c>
      <c r="M286" s="170">
        <v>4.6540836291093735E-2</v>
      </c>
      <c r="N286" s="170">
        <v>4.6970118571977658E-2</v>
      </c>
      <c r="O286" s="170">
        <v>4.7282615366619991E-2</v>
      </c>
      <c r="P286" s="170">
        <v>4.5797342212271885E-2</v>
      </c>
      <c r="Q286" s="170">
        <v>4.5633086164294463E-2</v>
      </c>
      <c r="R286" s="170">
        <v>4.2371738568174187E-2</v>
      </c>
      <c r="S286" s="170">
        <v>4.0774966210111063E-2</v>
      </c>
      <c r="T286" s="170">
        <v>3.9049098232460312E-2</v>
      </c>
      <c r="U286" s="170">
        <v>3.7512837979673516E-2</v>
      </c>
      <c r="V286" s="170">
        <v>3.488093335150922E-2</v>
      </c>
      <c r="W286" s="170">
        <v>3.3736429559763199E-2</v>
      </c>
      <c r="X286" s="170">
        <v>3.1292276216310852E-2</v>
      </c>
      <c r="Y286" s="170">
        <v>2.9966296944693674E-2</v>
      </c>
      <c r="Z286" s="170">
        <v>3.0331260265836182E-2</v>
      </c>
      <c r="AA286" s="8">
        <v>2.9047226469339781E-2</v>
      </c>
      <c r="AB286" s="8">
        <v>2.8750739422362771E-2</v>
      </c>
      <c r="AN286" s="8"/>
      <c r="AQ286" s="8"/>
    </row>
    <row r="287" spans="1:43" x14ac:dyDescent="0.2">
      <c r="A287" s="7" t="str">
        <f t="shared" si="4"/>
        <v>mwg_nemiet_CFR_Ja_25</v>
      </c>
      <c r="B287" s="5" t="s">
        <v>3828</v>
      </c>
      <c r="C287" s="5" t="s">
        <v>188</v>
      </c>
      <c r="D287" s="5">
        <v>25</v>
      </c>
      <c r="E287" s="8" t="s">
        <v>3832</v>
      </c>
      <c r="F287" s="170">
        <v>5.4986397722579655E-2</v>
      </c>
      <c r="G287" s="170">
        <v>5.1918259321183352E-2</v>
      </c>
      <c r="H287" s="170">
        <v>5.2506334230201519E-2</v>
      </c>
      <c r="I287" s="170">
        <v>5.1849015960487292E-2</v>
      </c>
      <c r="J287" s="170">
        <v>4.9445388378736528E-2</v>
      </c>
      <c r="K287" s="170">
        <v>4.4410549249740534E-2</v>
      </c>
      <c r="L287" s="170">
        <v>4.4017227546123319E-2</v>
      </c>
      <c r="M287" s="170">
        <v>4.4152246383775726E-2</v>
      </c>
      <c r="N287" s="170">
        <v>4.4850765169195179E-2</v>
      </c>
      <c r="O287" s="170">
        <v>4.4926365267866891E-2</v>
      </c>
      <c r="P287" s="170">
        <v>4.1928452734558815E-2</v>
      </c>
      <c r="Q287" s="170">
        <v>4.3080356695641767E-2</v>
      </c>
      <c r="R287" s="170">
        <v>4.0440792507679409E-2</v>
      </c>
      <c r="S287" s="170">
        <v>3.8328387367994349E-2</v>
      </c>
      <c r="T287" s="170">
        <v>3.9564127085009927E-2</v>
      </c>
      <c r="U287" s="170">
        <v>3.6136763601918587E-2</v>
      </c>
      <c r="V287" s="170">
        <v>3.3517611377538808E-2</v>
      </c>
      <c r="W287" s="170">
        <v>3.2863527616280738E-2</v>
      </c>
      <c r="X287" s="170">
        <v>3.0222936506828481E-2</v>
      </c>
      <c r="Y287" s="170">
        <v>2.7499094850929707E-2</v>
      </c>
      <c r="Z287" s="170">
        <v>2.6905423392205023E-2</v>
      </c>
      <c r="AA287" s="8">
        <v>2.578809066837668E-2</v>
      </c>
      <c r="AB287" s="8">
        <v>2.4441916700163942E-2</v>
      </c>
      <c r="AN287" s="8"/>
      <c r="AQ287" s="8"/>
    </row>
    <row r="288" spans="1:43" x14ac:dyDescent="0.2">
      <c r="A288" s="7" t="str">
        <f t="shared" si="4"/>
        <v>mwg_nemiet_CFR_Ja_26</v>
      </c>
      <c r="B288" s="5" t="s">
        <v>3828</v>
      </c>
      <c r="C288" s="5" t="s">
        <v>188</v>
      </c>
      <c r="D288" s="5">
        <v>26</v>
      </c>
      <c r="E288" s="8" t="s">
        <v>3832</v>
      </c>
      <c r="F288" s="170">
        <v>6.1105794357628078E-2</v>
      </c>
      <c r="G288" s="170">
        <v>5.8128518452582177E-2</v>
      </c>
      <c r="H288" s="170">
        <v>5.8914156154094108E-2</v>
      </c>
      <c r="I288" s="170">
        <v>5.8033429508262839E-2</v>
      </c>
      <c r="J288" s="170">
        <v>5.6194501911693874E-2</v>
      </c>
      <c r="K288" s="170">
        <v>5.089982693641746E-2</v>
      </c>
      <c r="L288" s="170">
        <v>5.0303128212000406E-2</v>
      </c>
      <c r="M288" s="170">
        <v>5.0354175882807717E-2</v>
      </c>
      <c r="N288" s="170">
        <v>5.1005001659093385E-2</v>
      </c>
      <c r="O288" s="170">
        <v>5.0138608695454237E-2</v>
      </c>
      <c r="P288" s="170">
        <v>4.9694125409800755E-2</v>
      </c>
      <c r="Q288" s="170">
        <v>4.7772732699647665E-2</v>
      </c>
      <c r="R288" s="170">
        <v>4.5569757541205146E-2</v>
      </c>
      <c r="S288" s="170">
        <v>4.4291289098228527E-2</v>
      </c>
      <c r="T288" s="170">
        <v>4.2139588256701867E-2</v>
      </c>
      <c r="U288" s="170">
        <v>4.1702003165289006E-2</v>
      </c>
      <c r="V288" s="170">
        <v>4.0391877124307106E-2</v>
      </c>
      <c r="W288" s="170">
        <v>3.8516273090567078E-2</v>
      </c>
      <c r="X288" s="170">
        <v>3.8969183090062934E-2</v>
      </c>
      <c r="Y288" s="170">
        <v>4.1191700776638779E-2</v>
      </c>
      <c r="Z288" s="170">
        <v>4.1588254496437368E-2</v>
      </c>
      <c r="AA288" s="8">
        <v>4.0647555308467906E-2</v>
      </c>
      <c r="AB288" s="8">
        <v>4.1744465505809146E-2</v>
      </c>
      <c r="AN288" s="8"/>
      <c r="AQ288" s="8"/>
    </row>
    <row r="289" spans="1:43" x14ac:dyDescent="0.2">
      <c r="A289" s="7" t="str">
        <f t="shared" si="4"/>
        <v>mwg_mw_WAR_Ja_1</v>
      </c>
      <c r="B289" s="5" t="s">
        <v>3829</v>
      </c>
      <c r="C289" s="5" t="s">
        <v>188</v>
      </c>
      <c r="D289" s="5">
        <v>1</v>
      </c>
      <c r="E289" s="8" t="s">
        <v>3832</v>
      </c>
      <c r="F289" s="170">
        <v>7.6305564432666673E-2</v>
      </c>
      <c r="G289" s="170">
        <v>1.5167767826584022E-2</v>
      </c>
      <c r="H289" s="170">
        <v>2.7298373182168989E-2</v>
      </c>
      <c r="I289" s="170">
        <v>6.0035533912187189E-2</v>
      </c>
      <c r="J289" s="170">
        <v>0.12066842350651141</v>
      </c>
      <c r="K289" s="170">
        <v>2.7146916718052028E-2</v>
      </c>
      <c r="L289" s="170">
        <v>2.002622359479278E-2</v>
      </c>
      <c r="M289" s="170">
        <v>2.2617771159138877E-2</v>
      </c>
      <c r="N289" s="170">
        <v>1.9865600902055247E-2</v>
      </c>
      <c r="O289" s="170">
        <v>3.4074064887754441E-2</v>
      </c>
      <c r="P289" s="170">
        <v>2.3411857678705017E-2</v>
      </c>
      <c r="Q289" s="170">
        <v>0.10673676852851077</v>
      </c>
      <c r="R289" s="170">
        <v>7.4509887727200574E-2</v>
      </c>
      <c r="S289" s="170">
        <v>7.1423242271095866E-3</v>
      </c>
      <c r="T289" s="170">
        <v>6.6301702647276972E-2</v>
      </c>
      <c r="U289" s="170">
        <v>8.5420667003672568E-2</v>
      </c>
      <c r="V289" s="170">
        <v>3.6870903655750409E-2</v>
      </c>
      <c r="W289" s="170">
        <v>9.2516818009781732E-2</v>
      </c>
      <c r="X289" s="170">
        <v>8.8928390983623373E-2</v>
      </c>
      <c r="Y289" s="170">
        <v>5.4608883706433353E-2</v>
      </c>
      <c r="Z289" s="170">
        <v>4.791880460096376E-2</v>
      </c>
      <c r="AA289" s="8">
        <v>4.4713736445353591E-2</v>
      </c>
      <c r="AB289" s="8">
        <v>-9.1002798370462101E-2</v>
      </c>
      <c r="AN289" s="8"/>
      <c r="AQ289" s="8"/>
    </row>
    <row r="290" spans="1:43" x14ac:dyDescent="0.2">
      <c r="A290" s="7" t="str">
        <f t="shared" si="4"/>
        <v>mwg_mw_WAR_Ja_2</v>
      </c>
      <c r="B290" s="5" t="s">
        <v>3829</v>
      </c>
      <c r="C290" s="5" t="s">
        <v>188</v>
      </c>
      <c r="D290" s="5">
        <v>2</v>
      </c>
      <c r="E290" s="8" t="s">
        <v>3832</v>
      </c>
      <c r="F290" s="170">
        <v>7.7198007454549522E-2</v>
      </c>
      <c r="G290" s="170">
        <v>-3.4432141390151605E-3</v>
      </c>
      <c r="H290" s="170">
        <v>2.1443368404757246E-2</v>
      </c>
      <c r="I290" s="170">
        <v>5.870543244876858E-2</v>
      </c>
      <c r="J290" s="170">
        <v>0.12704322809443735</v>
      </c>
      <c r="K290" s="170">
        <v>3.0784583114667363E-2</v>
      </c>
      <c r="L290" s="170">
        <v>1.4725117193913118E-2</v>
      </c>
      <c r="M290" s="170">
        <v>1.707493662959414E-2</v>
      </c>
      <c r="N290" s="170">
        <v>1.9587890653037787E-2</v>
      </c>
      <c r="O290" s="170">
        <v>2.5202813193851759E-2</v>
      </c>
      <c r="P290" s="170">
        <v>2.287989320039685E-2</v>
      </c>
      <c r="Q290" s="170">
        <v>0.10482879726596317</v>
      </c>
      <c r="R290" s="170">
        <v>6.035445649413318E-2</v>
      </c>
      <c r="S290" s="170">
        <v>1.7402953632541296E-2</v>
      </c>
      <c r="T290" s="170">
        <v>2.5714796791947103E-2</v>
      </c>
      <c r="U290" s="170">
        <v>4.1463725731078371E-2</v>
      </c>
      <c r="V290" s="170">
        <v>2.2377037006844347E-2</v>
      </c>
      <c r="W290" s="170">
        <v>4.1685843301269232E-2</v>
      </c>
      <c r="X290" s="170">
        <v>4.9520658100992154E-3</v>
      </c>
      <c r="Y290" s="170">
        <v>2.3982423781720996E-4</v>
      </c>
      <c r="Z290" s="170">
        <v>1.5883524745021527E-2</v>
      </c>
      <c r="AA290" s="8">
        <v>1.5125141392561714E-2</v>
      </c>
      <c r="AB290" s="8">
        <v>-9.5188734150425169E-2</v>
      </c>
      <c r="AN290" s="8"/>
      <c r="AQ290" s="8"/>
    </row>
    <row r="291" spans="1:43" x14ac:dyDescent="0.2">
      <c r="A291" s="7" t="str">
        <f t="shared" si="4"/>
        <v>mwg_mw_WAR_Ja_3</v>
      </c>
      <c r="B291" s="5" t="s">
        <v>3829</v>
      </c>
      <c r="C291" s="5" t="s">
        <v>188</v>
      </c>
      <c r="D291" s="5">
        <v>3</v>
      </c>
      <c r="E291" s="8" t="s">
        <v>3832</v>
      </c>
      <c r="F291" s="170">
        <v>8.701247941959922E-2</v>
      </c>
      <c r="G291" s="170">
        <v>1.6238178155897121E-2</v>
      </c>
      <c r="H291" s="170">
        <v>3.4672344872115346E-2</v>
      </c>
      <c r="I291" s="170">
        <v>5.4716114041654551E-2</v>
      </c>
      <c r="J291" s="170">
        <v>0.1278351207550239</v>
      </c>
      <c r="K291" s="170">
        <v>3.0026177490779071E-2</v>
      </c>
      <c r="L291" s="170">
        <v>1.6889877313655655E-2</v>
      </c>
      <c r="M291" s="170">
        <v>2.2384845953935084E-2</v>
      </c>
      <c r="N291" s="170">
        <v>2.4647388178047791E-2</v>
      </c>
      <c r="O291" s="170">
        <v>3.1304286873095499E-2</v>
      </c>
      <c r="P291" s="170">
        <v>2.7538951640660114E-2</v>
      </c>
      <c r="Q291" s="170">
        <v>0.13082434755343386</v>
      </c>
      <c r="R291" s="170">
        <v>6.1197585626870277E-2</v>
      </c>
      <c r="S291" s="170">
        <v>3.2914821503365888E-2</v>
      </c>
      <c r="T291" s="170">
        <v>5.6340241676660519E-2</v>
      </c>
      <c r="U291" s="170">
        <v>5.4244930190016971E-2</v>
      </c>
      <c r="V291" s="170">
        <v>2.2759829911651375E-2</v>
      </c>
      <c r="W291" s="170">
        <v>5.9253922731329345E-2</v>
      </c>
      <c r="X291" s="170">
        <v>2.9719662806784619E-2</v>
      </c>
      <c r="Y291" s="170">
        <v>1.5053674744502255E-2</v>
      </c>
      <c r="Z291" s="170">
        <v>2.5766625588142356E-2</v>
      </c>
      <c r="AA291" s="8">
        <v>2.6784190062151048E-2</v>
      </c>
      <c r="AB291" s="8">
        <v>-9.4230236946627355E-2</v>
      </c>
      <c r="AN291" s="8"/>
      <c r="AQ291" s="8"/>
    </row>
    <row r="292" spans="1:43" x14ac:dyDescent="0.2">
      <c r="A292" s="7" t="str">
        <f t="shared" si="4"/>
        <v>mwg_mw_WAR_Ja_4</v>
      </c>
      <c r="B292" s="5" t="s">
        <v>3829</v>
      </c>
      <c r="C292" s="5" t="s">
        <v>188</v>
      </c>
      <c r="D292" s="5">
        <v>4</v>
      </c>
      <c r="E292" s="8" t="s">
        <v>3832</v>
      </c>
      <c r="F292" s="170">
        <v>7.7986705507899323E-2</v>
      </c>
      <c r="G292" s="170">
        <v>2.3369067773752139E-2</v>
      </c>
      <c r="H292" s="170">
        <v>3.4678010615039279E-2</v>
      </c>
      <c r="I292" s="170">
        <v>6.7753784470945044E-2</v>
      </c>
      <c r="J292" s="170">
        <v>0.13461405564864704</v>
      </c>
      <c r="K292" s="170">
        <v>5.2251835055986184E-2</v>
      </c>
      <c r="L292" s="170">
        <v>-8.6835633611914709E-4</v>
      </c>
      <c r="M292" s="170">
        <v>-1.3508057138694185E-2</v>
      </c>
      <c r="N292" s="170">
        <v>4.5128698530892075E-2</v>
      </c>
      <c r="O292" s="170">
        <v>2.3793243964492117E-2</v>
      </c>
      <c r="P292" s="170">
        <v>2.6362277528826361E-2</v>
      </c>
      <c r="Q292" s="170">
        <v>0.12587561915622647</v>
      </c>
      <c r="R292" s="170">
        <v>6.4239468358987306E-2</v>
      </c>
      <c r="S292" s="170">
        <v>9.4294148174709491E-3</v>
      </c>
      <c r="T292" s="170">
        <v>4.7771396947220213E-2</v>
      </c>
      <c r="U292" s="170">
        <v>2.5035233865039919E-2</v>
      </c>
      <c r="V292" s="170">
        <v>6.2415766635042225E-3</v>
      </c>
      <c r="W292" s="170">
        <v>1.7538151713710981E-2</v>
      </c>
      <c r="X292" s="170">
        <v>-2.0563475151940125E-2</v>
      </c>
      <c r="Y292" s="170">
        <v>-2.776626503376256E-2</v>
      </c>
      <c r="Z292" s="170">
        <v>-3.2714824383822672E-3</v>
      </c>
      <c r="AA292" s="8">
        <v>-1.0286450872057706E-2</v>
      </c>
      <c r="AB292" s="8">
        <v>-8.1971918159991497E-2</v>
      </c>
      <c r="AN292" s="8"/>
      <c r="AQ292" s="8"/>
    </row>
    <row r="293" spans="1:43" x14ac:dyDescent="0.2">
      <c r="A293" s="7" t="str">
        <f t="shared" si="4"/>
        <v>mwg_mw_WAR_Ja_5</v>
      </c>
      <c r="B293" s="5" t="s">
        <v>3829</v>
      </c>
      <c r="C293" s="5" t="s">
        <v>188</v>
      </c>
      <c r="D293" s="5">
        <v>5</v>
      </c>
      <c r="E293" s="8" t="s">
        <v>3832</v>
      </c>
      <c r="F293" s="170">
        <v>8.271631230170895E-2</v>
      </c>
      <c r="G293" s="170">
        <v>2.0221500736611775E-2</v>
      </c>
      <c r="H293" s="170">
        <v>4.5569287191099317E-2</v>
      </c>
      <c r="I293" s="170">
        <v>6.5936187190609896E-2</v>
      </c>
      <c r="J293" s="170">
        <v>0.11984302067036934</v>
      </c>
      <c r="K293" s="170">
        <v>2.5588479138793696E-2</v>
      </c>
      <c r="L293" s="170">
        <v>1.1305011493124573E-2</v>
      </c>
      <c r="M293" s="170">
        <v>1.7477772637452871E-2</v>
      </c>
      <c r="N293" s="170">
        <v>1.3020992822413868E-2</v>
      </c>
      <c r="O293" s="170">
        <v>2.554413509221809E-2</v>
      </c>
      <c r="P293" s="170">
        <v>2.1807074897197687E-2</v>
      </c>
      <c r="Q293" s="170">
        <v>0.15241967420229763</v>
      </c>
      <c r="R293" s="170">
        <v>8.4621449844520136E-2</v>
      </c>
      <c r="S293" s="170">
        <v>3.5032206814257894E-2</v>
      </c>
      <c r="T293" s="170">
        <v>4.7619317586437226E-2</v>
      </c>
      <c r="U293" s="170">
        <v>6.4723985288513308E-2</v>
      </c>
      <c r="V293" s="170">
        <v>2.9044015546577873E-2</v>
      </c>
      <c r="W293" s="170">
        <v>4.3634512913393708E-2</v>
      </c>
      <c r="X293" s="170">
        <v>1.1397494858054413E-2</v>
      </c>
      <c r="Y293" s="170">
        <v>2.2640958248385523E-2</v>
      </c>
      <c r="Z293" s="170">
        <v>3.6992677105943006E-2</v>
      </c>
      <c r="AA293" s="8">
        <v>5.1689660907752843E-2</v>
      </c>
      <c r="AB293" s="8">
        <v>-9.426387395350555E-2</v>
      </c>
      <c r="AN293" s="8"/>
      <c r="AQ293" s="8"/>
    </row>
    <row r="294" spans="1:43" x14ac:dyDescent="0.2">
      <c r="A294" s="7" t="str">
        <f t="shared" si="4"/>
        <v>mwg_mw_WAR_Ja_6</v>
      </c>
      <c r="B294" s="5" t="s">
        <v>3829</v>
      </c>
      <c r="C294" s="5" t="s">
        <v>188</v>
      </c>
      <c r="D294" s="5">
        <v>6</v>
      </c>
      <c r="E294" s="8" t="s">
        <v>3832</v>
      </c>
      <c r="F294" s="170">
        <v>7.5402320129491107E-2</v>
      </c>
      <c r="G294" s="170">
        <v>2.1093268368947538E-2</v>
      </c>
      <c r="H294" s="170">
        <v>3.7010812573474272E-2</v>
      </c>
      <c r="I294" s="170">
        <v>6.5353648951757659E-2</v>
      </c>
      <c r="J294" s="170">
        <v>0.13191020753134386</v>
      </c>
      <c r="K294" s="170">
        <v>3.4492536533812679E-2</v>
      </c>
      <c r="L294" s="170">
        <v>1.5039066709896964E-2</v>
      </c>
      <c r="M294" s="170">
        <v>2.1274793343987408E-2</v>
      </c>
      <c r="N294" s="170">
        <v>1.837231865021649E-2</v>
      </c>
      <c r="O294" s="170">
        <v>1.1182081993596604E-2</v>
      </c>
      <c r="P294" s="170">
        <v>2.331266959815359E-2</v>
      </c>
      <c r="Q294" s="170">
        <v>0.12754596177899158</v>
      </c>
      <c r="R294" s="170">
        <v>4.7179943897974086E-2</v>
      </c>
      <c r="S294" s="170">
        <v>3.5911174493200138E-2</v>
      </c>
      <c r="T294" s="170">
        <v>4.8641610397175405E-2</v>
      </c>
      <c r="U294" s="170">
        <v>6.0519739652952653E-2</v>
      </c>
      <c r="V294" s="170">
        <v>3.727887981165301E-2</v>
      </c>
      <c r="W294" s="170">
        <v>6.6860467315381866E-2</v>
      </c>
      <c r="X294" s="170">
        <v>8.5231417333830883E-4</v>
      </c>
      <c r="Y294" s="170">
        <v>6.5191682084662084E-3</v>
      </c>
      <c r="Z294" s="170">
        <v>1.9029074736826912E-2</v>
      </c>
      <c r="AA294" s="8">
        <v>4.3619800422114441E-3</v>
      </c>
      <c r="AB294" s="8">
        <v>-0.1164074637281044</v>
      </c>
      <c r="AN294" s="8"/>
      <c r="AQ294" s="8"/>
    </row>
    <row r="295" spans="1:43" x14ac:dyDescent="0.2">
      <c r="A295" s="7" t="str">
        <f t="shared" si="4"/>
        <v>mwg_mw_WAR_Ja_7</v>
      </c>
      <c r="B295" s="5" t="s">
        <v>3829</v>
      </c>
      <c r="C295" s="5" t="s">
        <v>188</v>
      </c>
      <c r="D295" s="5">
        <v>7</v>
      </c>
      <c r="E295" s="8" t="s">
        <v>3832</v>
      </c>
      <c r="F295" s="170">
        <v>7.5273546688734427E-2</v>
      </c>
      <c r="G295" s="170">
        <v>1.9376559904043633E-2</v>
      </c>
      <c r="H295" s="170">
        <v>3.2723620073547233E-2</v>
      </c>
      <c r="I295" s="170">
        <v>6.6366082718665842E-2</v>
      </c>
      <c r="J295" s="170">
        <v>0.13265489288713428</v>
      </c>
      <c r="K295" s="170">
        <v>3.6319722641090069E-2</v>
      </c>
      <c r="L295" s="170">
        <v>1.0978980774676739E-2</v>
      </c>
      <c r="M295" s="170">
        <v>2.3468982613066069E-2</v>
      </c>
      <c r="N295" s="170">
        <v>-6.2712969506872884E-4</v>
      </c>
      <c r="O295" s="170">
        <v>-2.9319343268319198E-4</v>
      </c>
      <c r="P295" s="170">
        <v>2.3515771695338916E-2</v>
      </c>
      <c r="Q295" s="170">
        <v>0.14967783201127394</v>
      </c>
      <c r="R295" s="170">
        <v>6.5331205516453439E-2</v>
      </c>
      <c r="S295" s="170">
        <v>1.5729046830046833E-2</v>
      </c>
      <c r="T295" s="170">
        <v>4.4065879250091422E-2</v>
      </c>
      <c r="U295" s="170">
        <v>5.8357247006808111E-2</v>
      </c>
      <c r="V295" s="170">
        <v>3.4362375522165367E-2</v>
      </c>
      <c r="W295" s="170">
        <v>4.6396378498121171E-2</v>
      </c>
      <c r="X295" s="170">
        <v>5.9353520048721631E-3</v>
      </c>
      <c r="Y295" s="170">
        <v>4.6115571059860638E-2</v>
      </c>
      <c r="Z295" s="170">
        <v>2.5013624631610165E-2</v>
      </c>
      <c r="AA295" s="8">
        <v>1.166264094547409E-2</v>
      </c>
      <c r="AB295" s="8">
        <v>-9.1544029310279829E-2</v>
      </c>
      <c r="AN295" s="8"/>
      <c r="AQ295" s="8"/>
    </row>
    <row r="296" spans="1:43" x14ac:dyDescent="0.2">
      <c r="A296" s="7" t="str">
        <f t="shared" si="4"/>
        <v>mwg_mw_WAR_Ja_8</v>
      </c>
      <c r="B296" s="5" t="s">
        <v>3829</v>
      </c>
      <c r="C296" s="5" t="s">
        <v>188</v>
      </c>
      <c r="D296" s="5">
        <v>8</v>
      </c>
      <c r="E296" s="8" t="s">
        <v>3832</v>
      </c>
      <c r="F296" s="170">
        <v>7.1916052814733789E-2</v>
      </c>
      <c r="G296" s="170">
        <v>4.2881021054124391E-2</v>
      </c>
      <c r="H296" s="170">
        <v>4.1167169735045972E-2</v>
      </c>
      <c r="I296" s="170">
        <v>7.3924487966223529E-2</v>
      </c>
      <c r="J296" s="170">
        <v>0.13582090886881093</v>
      </c>
      <c r="K296" s="170">
        <v>3.3652336020244533E-2</v>
      </c>
      <c r="L296" s="170">
        <v>1.7395156977006332E-2</v>
      </c>
      <c r="M296" s="170">
        <v>2.0352317439627177E-2</v>
      </c>
      <c r="N296" s="170">
        <v>5.2384943440742404E-2</v>
      </c>
      <c r="O296" s="170">
        <v>2.5942930586894342E-2</v>
      </c>
      <c r="P296" s="170">
        <v>2.2654147655359447E-2</v>
      </c>
      <c r="Q296" s="170">
        <v>0.13446063734098579</v>
      </c>
      <c r="R296" s="170">
        <v>4.3977007624625308E-2</v>
      </c>
      <c r="S296" s="170">
        <v>3.5300396833644498E-2</v>
      </c>
      <c r="T296" s="170">
        <v>5.5842626759041059E-2</v>
      </c>
      <c r="U296" s="170">
        <v>6.8107232822705477E-2</v>
      </c>
      <c r="V296" s="170">
        <v>3.210398438079487E-2</v>
      </c>
      <c r="W296" s="170">
        <v>6.9698689626155108E-2</v>
      </c>
      <c r="X296" s="170">
        <v>4.3979464519761313E-2</v>
      </c>
      <c r="Y296" s="170">
        <v>3.5122151033455395E-3</v>
      </c>
      <c r="Z296" s="170">
        <v>-5.158312720580982E-3</v>
      </c>
      <c r="AA296" s="8">
        <v>1.6477881741508771E-2</v>
      </c>
      <c r="AB296" s="8">
        <v>-0.11124063599505307</v>
      </c>
      <c r="AN296" s="8"/>
      <c r="AQ296" s="8"/>
    </row>
    <row r="297" spans="1:43" x14ac:dyDescent="0.2">
      <c r="A297" s="7" t="str">
        <f t="shared" si="4"/>
        <v>mwg_mw_WAR_Ja_9</v>
      </c>
      <c r="B297" s="5" t="s">
        <v>3829</v>
      </c>
      <c r="C297" s="5" t="s">
        <v>188</v>
      </c>
      <c r="D297" s="5">
        <v>9</v>
      </c>
      <c r="E297" s="8" t="s">
        <v>3832</v>
      </c>
      <c r="F297" s="170">
        <v>6.1488918194942954E-2</v>
      </c>
      <c r="G297" s="170">
        <v>1.6772566939630362E-2</v>
      </c>
      <c r="H297" s="170">
        <v>2.5340898716590177E-2</v>
      </c>
      <c r="I297" s="170">
        <v>5.6368215476949812E-2</v>
      </c>
      <c r="J297" s="170">
        <v>0.13051837767521723</v>
      </c>
      <c r="K297" s="170">
        <v>2.6608230472361383E-2</v>
      </c>
      <c r="L297" s="170">
        <v>1.0194352651628824E-2</v>
      </c>
      <c r="M297" s="170">
        <v>8.8560814976568203E-3</v>
      </c>
      <c r="N297" s="170">
        <v>1.1217554179749234E-2</v>
      </c>
      <c r="O297" s="170">
        <v>2.6565416090801541E-2</v>
      </c>
      <c r="P297" s="170">
        <v>2.1340278106166677E-2</v>
      </c>
      <c r="Q297" s="170">
        <v>0.10870452677220377</v>
      </c>
      <c r="R297" s="170">
        <v>8.1560745082468911E-2</v>
      </c>
      <c r="S297" s="170">
        <v>2.3049789824312938E-2</v>
      </c>
      <c r="T297" s="170">
        <v>6.4747566008843904E-2</v>
      </c>
      <c r="U297" s="170">
        <v>7.3803526242825157E-2</v>
      </c>
      <c r="V297" s="170">
        <v>4.1824268354954786E-2</v>
      </c>
      <c r="W297" s="170">
        <v>8.0202265646985182E-2</v>
      </c>
      <c r="X297" s="170">
        <v>8.4975242861895506E-2</v>
      </c>
      <c r="Y297" s="170">
        <v>7.5603174103640702E-2</v>
      </c>
      <c r="Z297" s="170">
        <v>4.936536189335583E-2</v>
      </c>
      <c r="AA297" s="8">
        <v>3.2004808976258348E-2</v>
      </c>
      <c r="AB297" s="8">
        <v>-9.568070503173487E-2</v>
      </c>
      <c r="AN297" s="8"/>
      <c r="AQ297" s="8"/>
    </row>
    <row r="298" spans="1:43" x14ac:dyDescent="0.2">
      <c r="A298" s="7" t="str">
        <f t="shared" si="4"/>
        <v>mwg_mw_WAR_Ja_10</v>
      </c>
      <c r="B298" s="5" t="s">
        <v>3829</v>
      </c>
      <c r="C298" s="5" t="s">
        <v>188</v>
      </c>
      <c r="D298" s="5">
        <v>10</v>
      </c>
      <c r="E298" s="8" t="s">
        <v>3832</v>
      </c>
      <c r="F298" s="170">
        <v>7.6963245563713256E-2</v>
      </c>
      <c r="G298" s="170">
        <v>8.8430429082211326E-3</v>
      </c>
      <c r="H298" s="170">
        <v>3.2435823293182287E-2</v>
      </c>
      <c r="I298" s="170">
        <v>5.7066104156623165E-2</v>
      </c>
      <c r="J298" s="170">
        <v>0.12692103784131148</v>
      </c>
      <c r="K298" s="170">
        <v>3.6951331897305151E-2</v>
      </c>
      <c r="L298" s="170">
        <v>1.8717240376882271E-2</v>
      </c>
      <c r="M298" s="170">
        <v>2.032427726393049E-2</v>
      </c>
      <c r="N298" s="170">
        <v>1.5872455924462958E-2</v>
      </c>
      <c r="O298" s="170">
        <v>2.6735545478465683E-2</v>
      </c>
      <c r="P298" s="170">
        <v>3.1703912929675671E-2</v>
      </c>
      <c r="Q298" s="170">
        <v>0.12787381319387858</v>
      </c>
      <c r="R298" s="170">
        <v>4.7818135790576255E-2</v>
      </c>
      <c r="S298" s="170">
        <v>2.5341017983433023E-2</v>
      </c>
      <c r="T298" s="170">
        <v>3.8706107759282293E-2</v>
      </c>
      <c r="U298" s="170">
        <v>5.775740607655333E-2</v>
      </c>
      <c r="V298" s="170">
        <v>2.4518904246623174E-2</v>
      </c>
      <c r="W298" s="170">
        <v>3.688005620047119E-2</v>
      </c>
      <c r="X298" s="170">
        <v>-3.7088093026821367E-3</v>
      </c>
      <c r="Y298" s="170">
        <v>-2.0887260733763791E-2</v>
      </c>
      <c r="Z298" s="170">
        <v>3.384533559269709E-4</v>
      </c>
      <c r="AA298" s="8">
        <v>-5.545495566950942E-4</v>
      </c>
      <c r="AB298" s="8">
        <v>-0.10388671255750526</v>
      </c>
      <c r="AN298" s="8"/>
      <c r="AQ298" s="8"/>
    </row>
    <row r="299" spans="1:43" x14ac:dyDescent="0.2">
      <c r="A299" s="7" t="str">
        <f t="shared" si="4"/>
        <v>mwg_mw_WAR_Ja_11</v>
      </c>
      <c r="B299" s="5" t="s">
        <v>3829</v>
      </c>
      <c r="C299" s="5" t="s">
        <v>188</v>
      </c>
      <c r="D299" s="5">
        <v>11</v>
      </c>
      <c r="E299" s="8" t="s">
        <v>3832</v>
      </c>
      <c r="F299" s="170">
        <v>7.1020618563072846E-2</v>
      </c>
      <c r="G299" s="170">
        <v>1.4775383838815159E-2</v>
      </c>
      <c r="H299" s="170">
        <v>3.6241037839428225E-2</v>
      </c>
      <c r="I299" s="170">
        <v>6.0630764710202678E-2</v>
      </c>
      <c r="J299" s="170">
        <v>0.12394546410264162</v>
      </c>
      <c r="K299" s="170">
        <v>1.5625478620246769E-2</v>
      </c>
      <c r="L299" s="170">
        <v>1.4854071036493721E-2</v>
      </c>
      <c r="M299" s="170">
        <v>1.1039813677935273E-2</v>
      </c>
      <c r="N299" s="170">
        <v>2.4560499927915425E-2</v>
      </c>
      <c r="O299" s="170">
        <v>4.130139062174476E-2</v>
      </c>
      <c r="P299" s="170">
        <v>3.0580166396650954E-2</v>
      </c>
      <c r="Q299" s="170">
        <v>0.13688627085124483</v>
      </c>
      <c r="R299" s="170">
        <v>7.2329979385223675E-2</v>
      </c>
      <c r="S299" s="170">
        <v>2.7889803326234031E-2</v>
      </c>
      <c r="T299" s="170">
        <v>3.4710778198753234E-2</v>
      </c>
      <c r="U299" s="170">
        <v>4.0340836579525918E-2</v>
      </c>
      <c r="V299" s="170">
        <v>1.4110280979648948E-2</v>
      </c>
      <c r="W299" s="170">
        <v>2.2226613297773312E-2</v>
      </c>
      <c r="X299" s="170">
        <v>-1.3198801257771398E-2</v>
      </c>
      <c r="Y299" s="170">
        <v>-3.0473318169544794E-2</v>
      </c>
      <c r="Z299" s="170">
        <v>-7.9750779905991553E-3</v>
      </c>
      <c r="AA299" s="8">
        <v>-9.0335846952012133E-3</v>
      </c>
      <c r="AB299" s="8">
        <v>-0.1082018573155431</v>
      </c>
      <c r="AN299" s="8"/>
      <c r="AQ299" s="8"/>
    </row>
    <row r="300" spans="1:43" x14ac:dyDescent="0.2">
      <c r="A300" s="7" t="str">
        <f t="shared" si="4"/>
        <v>mwg_mw_WAR_Ja_12</v>
      </c>
      <c r="B300" s="5" t="s">
        <v>3829</v>
      </c>
      <c r="C300" s="5" t="s">
        <v>188</v>
      </c>
      <c r="D300" s="5">
        <v>12</v>
      </c>
      <c r="E300" s="8" t="s">
        <v>3832</v>
      </c>
      <c r="F300" s="170">
        <v>9.8882441136151078E-2</v>
      </c>
      <c r="G300" s="170">
        <v>1.3756696058789819E-2</v>
      </c>
      <c r="H300" s="170">
        <v>2.5970415280156534E-2</v>
      </c>
      <c r="I300" s="170">
        <v>5.6699169631801993E-2</v>
      </c>
      <c r="J300" s="170">
        <v>0.12990399567531896</v>
      </c>
      <c r="K300" s="170">
        <v>3.1047899355960196E-2</v>
      </c>
      <c r="L300" s="170">
        <v>1.644705898610499E-2</v>
      </c>
      <c r="M300" s="170">
        <v>2.1451429998597948E-2</v>
      </c>
      <c r="N300" s="170">
        <v>2.1775755257425367E-2</v>
      </c>
      <c r="O300" s="170">
        <v>2.8795385665383755E-2</v>
      </c>
      <c r="P300" s="170">
        <v>2.977023922808808E-2</v>
      </c>
      <c r="Q300" s="170">
        <v>8.9319445533994957E-2</v>
      </c>
      <c r="R300" s="170">
        <v>6.8882401203453458E-2</v>
      </c>
      <c r="S300" s="170">
        <v>-1.4588474302445698E-2</v>
      </c>
      <c r="T300" s="170">
        <v>7.8921536218416355E-2</v>
      </c>
      <c r="U300" s="170">
        <v>8.9203281539519175E-2</v>
      </c>
      <c r="V300" s="170">
        <v>2.2320382479583456E-2</v>
      </c>
      <c r="W300" s="170">
        <v>0.17180549125528533</v>
      </c>
      <c r="X300" s="170">
        <v>0.10587709035285364</v>
      </c>
      <c r="Y300" s="170">
        <v>6.2052413227343228E-2</v>
      </c>
      <c r="Z300" s="170">
        <v>7.1909373574075008E-2</v>
      </c>
      <c r="AA300" s="8">
        <v>3.6763755746701543E-2</v>
      </c>
      <c r="AB300" s="8">
        <v>-6.656299107346253E-2</v>
      </c>
      <c r="AN300" s="8"/>
      <c r="AQ300" s="8"/>
    </row>
    <row r="301" spans="1:43" x14ac:dyDescent="0.2">
      <c r="A301" s="7" t="str">
        <f t="shared" si="4"/>
        <v>mwg_mw_WAR_Ja_13</v>
      </c>
      <c r="B301" s="5" t="s">
        <v>3829</v>
      </c>
      <c r="C301" s="5" t="s">
        <v>188</v>
      </c>
      <c r="D301" s="5">
        <v>13</v>
      </c>
      <c r="E301" s="8" t="s">
        <v>3832</v>
      </c>
      <c r="F301" s="170">
        <v>7.2367140848210498E-2</v>
      </c>
      <c r="G301" s="170">
        <v>-1.0785727911005738E-3</v>
      </c>
      <c r="H301" s="170">
        <v>3.127398010008875E-2</v>
      </c>
      <c r="I301" s="170">
        <v>6.0183751596804225E-2</v>
      </c>
      <c r="J301" s="170">
        <v>0.12738514082602537</v>
      </c>
      <c r="K301" s="170">
        <v>2.3944764281529363E-2</v>
      </c>
      <c r="L301" s="170">
        <v>1.5424297610723503E-2</v>
      </c>
      <c r="M301" s="170">
        <v>2.0441908417089261E-2</v>
      </c>
      <c r="N301" s="170">
        <v>1.9697616586360267E-2</v>
      </c>
      <c r="O301" s="170">
        <v>3.0104788210383315E-2</v>
      </c>
      <c r="P301" s="170">
        <v>2.9233912816808649E-2</v>
      </c>
      <c r="Q301" s="170">
        <v>0.10295464173734215</v>
      </c>
      <c r="R301" s="170">
        <v>7.0862901626137065E-2</v>
      </c>
      <c r="S301" s="170">
        <v>2.230046500204641E-2</v>
      </c>
      <c r="T301" s="170">
        <v>5.9770552373780372E-2</v>
      </c>
      <c r="U301" s="170">
        <v>6.4539333229357787E-2</v>
      </c>
      <c r="V301" s="170">
        <v>2.4630739186201955E-2</v>
      </c>
      <c r="W301" s="170">
        <v>5.0404609692816793E-2</v>
      </c>
      <c r="X301" s="170">
        <v>3.6171587615585477E-2</v>
      </c>
      <c r="Y301" s="170">
        <v>-2.5402593018214459E-3</v>
      </c>
      <c r="Z301" s="170">
        <v>1.4702695476263461E-2</v>
      </c>
      <c r="AA301" s="8">
        <v>8.5801162339791404E-3</v>
      </c>
      <c r="AB301" s="8">
        <v>-0.1067847466005023</v>
      </c>
      <c r="AN301" s="8"/>
      <c r="AQ301" s="8"/>
    </row>
    <row r="302" spans="1:43" x14ac:dyDescent="0.2">
      <c r="A302" s="7" t="str">
        <f t="shared" si="4"/>
        <v>mwg_mw_WAR_Ja_14</v>
      </c>
      <c r="B302" s="5" t="s">
        <v>3829</v>
      </c>
      <c r="C302" s="5" t="s">
        <v>188</v>
      </c>
      <c r="D302" s="5">
        <v>14</v>
      </c>
      <c r="E302" s="8" t="s">
        <v>3832</v>
      </c>
      <c r="F302" s="170">
        <v>9.0180989948058565E-2</v>
      </c>
      <c r="G302" s="170">
        <v>3.0455464058586568E-2</v>
      </c>
      <c r="H302" s="170">
        <v>4.646293937216317E-2</v>
      </c>
      <c r="I302" s="170">
        <v>5.4288532812232226E-2</v>
      </c>
      <c r="J302" s="170">
        <v>0.15794873287839883</v>
      </c>
      <c r="K302" s="170">
        <v>2.6036501779027166E-2</v>
      </c>
      <c r="L302" s="170">
        <v>2.827452587620094E-2</v>
      </c>
      <c r="M302" s="170">
        <v>1.1597917348648679E-2</v>
      </c>
      <c r="N302" s="170">
        <v>3.579195999429019E-2</v>
      </c>
      <c r="O302" s="170">
        <v>5.0186481184858911E-2</v>
      </c>
      <c r="P302" s="170">
        <v>3.1666277080658389E-2</v>
      </c>
      <c r="Q302" s="170">
        <v>0.11224943162955259</v>
      </c>
      <c r="R302" s="170">
        <v>5.6808425419375919E-2</v>
      </c>
      <c r="S302" s="170">
        <v>3.1507400192487101E-2</v>
      </c>
      <c r="T302" s="170">
        <v>4.9897754090760138E-2</v>
      </c>
      <c r="U302" s="170">
        <v>4.1573909249544405E-2</v>
      </c>
      <c r="V302" s="170">
        <v>1.6243310124367083E-2</v>
      </c>
      <c r="W302" s="170">
        <v>4.8486052118977163E-2</v>
      </c>
      <c r="X302" s="170">
        <v>-1.2225122413112244E-2</v>
      </c>
      <c r="Y302" s="170">
        <v>1.914058883210501E-3</v>
      </c>
      <c r="Z302" s="170">
        <v>-2.1408712523967033E-3</v>
      </c>
      <c r="AA302" s="8">
        <v>4.3743627589167833E-3</v>
      </c>
      <c r="AB302" s="8">
        <v>-9.1646688035105339E-2</v>
      </c>
      <c r="AN302" s="8"/>
      <c r="AQ302" s="8"/>
    </row>
    <row r="303" spans="1:43" x14ac:dyDescent="0.2">
      <c r="A303" s="7" t="str">
        <f t="shared" si="4"/>
        <v>mwg_mw_WAR_Ja_15</v>
      </c>
      <c r="B303" s="5" t="s">
        <v>3829</v>
      </c>
      <c r="C303" s="5" t="s">
        <v>188</v>
      </c>
      <c r="D303" s="5">
        <v>15</v>
      </c>
      <c r="E303" s="8" t="s">
        <v>3832</v>
      </c>
      <c r="F303" s="170">
        <v>7.1512787638206676E-2</v>
      </c>
      <c r="G303" s="170">
        <v>-2.3799288915556938E-3</v>
      </c>
      <c r="H303" s="170">
        <v>1.6869081802923347E-2</v>
      </c>
      <c r="I303" s="170">
        <v>6.3632653432721176E-2</v>
      </c>
      <c r="J303" s="170">
        <v>0.12042620338883436</v>
      </c>
      <c r="K303" s="170">
        <v>3.2549269337502906E-2</v>
      </c>
      <c r="L303" s="170">
        <v>2.4629027834998318E-2</v>
      </c>
      <c r="M303" s="170">
        <v>3.1627659457091895E-2</v>
      </c>
      <c r="N303" s="170">
        <v>2.6128745305066259E-2</v>
      </c>
      <c r="O303" s="170">
        <v>4.0360520716853143E-2</v>
      </c>
      <c r="P303" s="170">
        <v>9.6375609941667939E-3</v>
      </c>
      <c r="Q303" s="170">
        <v>0.13857165763031754</v>
      </c>
      <c r="R303" s="170">
        <v>6.4155417008973759E-2</v>
      </c>
      <c r="S303" s="170">
        <v>2.2087931648807402E-2</v>
      </c>
      <c r="T303" s="170">
        <v>3.1002608195535464E-2</v>
      </c>
      <c r="U303" s="170">
        <v>4.7730373790365599E-2</v>
      </c>
      <c r="V303" s="170">
        <v>9.5749510740779087E-3</v>
      </c>
      <c r="W303" s="170">
        <v>3.8767686615098773E-2</v>
      </c>
      <c r="X303" s="170">
        <v>-5.0470760668834824E-3</v>
      </c>
      <c r="Y303" s="170">
        <v>-8.4442988745686565E-3</v>
      </c>
      <c r="Z303" s="170">
        <v>8.0589871486125286E-3</v>
      </c>
      <c r="AA303" s="8">
        <v>-1.4935167100461832E-2</v>
      </c>
      <c r="AB303" s="8">
        <v>-0.10753042094028131</v>
      </c>
      <c r="AN303" s="8"/>
      <c r="AQ303" s="8"/>
    </row>
    <row r="304" spans="1:43" x14ac:dyDescent="0.2">
      <c r="A304" s="7" t="str">
        <f t="shared" si="4"/>
        <v>mwg_mw_WAR_Ja_16</v>
      </c>
      <c r="B304" s="5" t="s">
        <v>3829</v>
      </c>
      <c r="C304" s="5" t="s">
        <v>188</v>
      </c>
      <c r="D304" s="5">
        <v>16</v>
      </c>
      <c r="E304" s="8" t="s">
        <v>3832</v>
      </c>
      <c r="F304" s="170">
        <v>7.1512787638206676E-2</v>
      </c>
      <c r="G304" s="170">
        <v>-2.3799288915556938E-3</v>
      </c>
      <c r="H304" s="170">
        <v>1.6869081802923347E-2</v>
      </c>
      <c r="I304" s="170">
        <v>6.3632653432721176E-2</v>
      </c>
      <c r="J304" s="170">
        <v>0.12042620338883436</v>
      </c>
      <c r="K304" s="170">
        <v>3.2549269337502906E-2</v>
      </c>
      <c r="L304" s="170">
        <v>2.4629027834998318E-2</v>
      </c>
      <c r="M304" s="170">
        <v>3.1627659457091895E-2</v>
      </c>
      <c r="N304" s="170">
        <v>2.6128745305066259E-2</v>
      </c>
      <c r="O304" s="170">
        <v>4.0360520716853143E-2</v>
      </c>
      <c r="P304" s="170">
        <v>9.6375609941667939E-3</v>
      </c>
      <c r="Q304" s="170">
        <v>0.13857165763031754</v>
      </c>
      <c r="R304" s="170">
        <v>6.4155417008973759E-2</v>
      </c>
      <c r="S304" s="170">
        <v>2.2087931648807402E-2</v>
      </c>
      <c r="T304" s="170">
        <v>3.1002608195535464E-2</v>
      </c>
      <c r="U304" s="170">
        <v>4.7730373790365599E-2</v>
      </c>
      <c r="V304" s="170">
        <v>9.5749510740779087E-3</v>
      </c>
      <c r="W304" s="170">
        <v>3.8767686615098773E-2</v>
      </c>
      <c r="X304" s="170">
        <v>-5.0470760668834824E-3</v>
      </c>
      <c r="Y304" s="170">
        <v>-8.4442988745681014E-3</v>
      </c>
      <c r="Z304" s="170">
        <v>8.0589871486120845E-3</v>
      </c>
      <c r="AA304" s="8">
        <v>-1.4935167100461832E-2</v>
      </c>
      <c r="AB304" s="8">
        <v>-0.10753042094028131</v>
      </c>
      <c r="AN304" s="8"/>
      <c r="AQ304" s="8"/>
    </row>
    <row r="305" spans="1:43" x14ac:dyDescent="0.2">
      <c r="A305" s="7" t="str">
        <f t="shared" si="4"/>
        <v>mwg_mw_WAR_Ja_17</v>
      </c>
      <c r="B305" s="5" t="s">
        <v>3829</v>
      </c>
      <c r="C305" s="5" t="s">
        <v>188</v>
      </c>
      <c r="D305" s="5">
        <v>17</v>
      </c>
      <c r="E305" s="8" t="s">
        <v>3832</v>
      </c>
      <c r="F305" s="170">
        <v>7.6345667653705762E-2</v>
      </c>
      <c r="G305" s="170">
        <v>1.1306866468244303E-2</v>
      </c>
      <c r="H305" s="170">
        <v>2.6150506158978626E-2</v>
      </c>
      <c r="I305" s="170">
        <v>5.9486843308921955E-2</v>
      </c>
      <c r="J305" s="170">
        <v>0.12578482231376942</v>
      </c>
      <c r="K305" s="170">
        <v>2.4627214278997389E-2</v>
      </c>
      <c r="L305" s="170">
        <v>2.2068029233894393E-2</v>
      </c>
      <c r="M305" s="170">
        <v>1.4888180862259626E-2</v>
      </c>
      <c r="N305" s="170">
        <v>2.3619416217624423E-2</v>
      </c>
      <c r="O305" s="170">
        <v>2.576156321251899E-2</v>
      </c>
      <c r="P305" s="170">
        <v>2.5643460635677906E-2</v>
      </c>
      <c r="Q305" s="170">
        <v>0.12981572733135738</v>
      </c>
      <c r="R305" s="170">
        <v>5.6927255586410652E-2</v>
      </c>
      <c r="S305" s="170">
        <v>2.4792398318805642E-2</v>
      </c>
      <c r="T305" s="170">
        <v>5.2711877508565985E-2</v>
      </c>
      <c r="U305" s="170">
        <v>5.5459827616377355E-2</v>
      </c>
      <c r="V305" s="170">
        <v>2.5018663499296823E-2</v>
      </c>
      <c r="W305" s="170">
        <v>7.4679241996518986E-2</v>
      </c>
      <c r="X305" s="170">
        <v>3.6559057019280194E-2</v>
      </c>
      <c r="Y305" s="170">
        <v>6.8993430524038057E-3</v>
      </c>
      <c r="Z305" s="170">
        <v>1.8212650930218288E-2</v>
      </c>
      <c r="AA305" s="8">
        <v>1.9791244294208088E-2</v>
      </c>
      <c r="AB305" s="8">
        <v>-0.10177096668206975</v>
      </c>
      <c r="AN305" s="8"/>
      <c r="AQ305" s="8"/>
    </row>
    <row r="306" spans="1:43" x14ac:dyDescent="0.2">
      <c r="A306" s="7" t="str">
        <f t="shared" si="4"/>
        <v>mwg_mw_WAR_Ja_18</v>
      </c>
      <c r="B306" s="5" t="s">
        <v>3829</v>
      </c>
      <c r="C306" s="5" t="s">
        <v>188</v>
      </c>
      <c r="D306" s="5">
        <v>18</v>
      </c>
      <c r="E306" s="8" t="s">
        <v>3832</v>
      </c>
      <c r="F306" s="170">
        <v>8.1457500301703956E-2</v>
      </c>
      <c r="G306" s="170">
        <v>3.846196402110591E-3</v>
      </c>
      <c r="H306" s="170">
        <v>1.4121674622774805E-2</v>
      </c>
      <c r="I306" s="170">
        <v>5.455562167329453E-2</v>
      </c>
      <c r="J306" s="170">
        <v>0.14137170207441341</v>
      </c>
      <c r="K306" s="170">
        <v>3.7315445876846542E-2</v>
      </c>
      <c r="L306" s="170">
        <v>1.1580496553400543E-2</v>
      </c>
      <c r="M306" s="170">
        <v>2.646531133967378E-2</v>
      </c>
      <c r="N306" s="170">
        <v>3.2823589254493246E-2</v>
      </c>
      <c r="O306" s="170">
        <v>4.0963001040150049E-2</v>
      </c>
      <c r="P306" s="170">
        <v>3.5459215378151665E-2</v>
      </c>
      <c r="Q306" s="170">
        <v>0.11270732810686512</v>
      </c>
      <c r="R306" s="170">
        <v>6.918644779425942E-2</v>
      </c>
      <c r="S306" s="170">
        <v>9.281210145798191E-3</v>
      </c>
      <c r="T306" s="170">
        <v>4.7248048545073695E-2</v>
      </c>
      <c r="U306" s="170">
        <v>5.4142895433978655E-2</v>
      </c>
      <c r="V306" s="170">
        <v>2.1336137936769362E-2</v>
      </c>
      <c r="W306" s="170">
        <v>6.5705616820720625E-2</v>
      </c>
      <c r="X306" s="170">
        <v>4.4193715800319389E-2</v>
      </c>
      <c r="Y306" s="170">
        <v>2.3235628265845243E-2</v>
      </c>
      <c r="Z306" s="170">
        <v>5.4817094397059396E-2</v>
      </c>
      <c r="AA306" s="8">
        <v>5.9302302394568684E-2</v>
      </c>
      <c r="AB306" s="8">
        <v>-8.3937921407203242E-2</v>
      </c>
      <c r="AN306" s="8"/>
      <c r="AQ306" s="8"/>
    </row>
    <row r="307" spans="1:43" x14ac:dyDescent="0.2">
      <c r="A307" s="7" t="str">
        <f t="shared" si="4"/>
        <v>mwg_mw_WAR_Ja_19</v>
      </c>
      <c r="B307" s="5" t="s">
        <v>3829</v>
      </c>
      <c r="C307" s="5" t="s">
        <v>188</v>
      </c>
      <c r="D307" s="5">
        <v>19</v>
      </c>
      <c r="E307" s="8" t="s">
        <v>3832</v>
      </c>
      <c r="F307" s="170">
        <v>7.8765764291062634E-2</v>
      </c>
      <c r="G307" s="170">
        <v>1.3764791755159989E-2</v>
      </c>
      <c r="H307" s="170">
        <v>2.5305036209474441E-2</v>
      </c>
      <c r="I307" s="170">
        <v>5.7129800913678475E-2</v>
      </c>
      <c r="J307" s="170">
        <v>0.11502378689670256</v>
      </c>
      <c r="K307" s="170">
        <v>2.688801492678361E-2</v>
      </c>
      <c r="L307" s="170">
        <v>2.1906391808819148E-2</v>
      </c>
      <c r="M307" s="170">
        <v>1.827624594605215E-2</v>
      </c>
      <c r="N307" s="170">
        <v>1.7177476815512849E-2</v>
      </c>
      <c r="O307" s="170">
        <v>1.9643450756807068E-2</v>
      </c>
      <c r="P307" s="170">
        <v>3.0032519880965447E-2</v>
      </c>
      <c r="Q307" s="170">
        <v>0.13158204844643162</v>
      </c>
      <c r="R307" s="170">
        <v>6.0721784913523758E-2</v>
      </c>
      <c r="S307" s="170">
        <v>2.9946779879886032E-2</v>
      </c>
      <c r="T307" s="170">
        <v>4.7346496683260186E-2</v>
      </c>
      <c r="U307" s="170">
        <v>5.0259059167839126E-2</v>
      </c>
      <c r="V307" s="170">
        <v>2.1148276126648824E-2</v>
      </c>
      <c r="W307" s="170">
        <v>4.2906993085539247E-2</v>
      </c>
      <c r="X307" s="170">
        <v>1.6273074302985524E-2</v>
      </c>
      <c r="Y307" s="170">
        <v>-1.8388630745523882E-3</v>
      </c>
      <c r="Z307" s="170">
        <v>3.4868786031088117E-3</v>
      </c>
      <c r="AA307" s="8">
        <v>1.6854892335318672E-2</v>
      </c>
      <c r="AB307" s="8">
        <v>-9.9867511889865201E-2</v>
      </c>
      <c r="AN307" s="8"/>
      <c r="AQ307" s="8"/>
    </row>
    <row r="308" spans="1:43" x14ac:dyDescent="0.2">
      <c r="A308" s="7" t="str">
        <f t="shared" si="4"/>
        <v>mwg_mw_WAR_Ja_20</v>
      </c>
      <c r="B308" s="5" t="s">
        <v>3829</v>
      </c>
      <c r="C308" s="5" t="s">
        <v>188</v>
      </c>
      <c r="D308" s="5">
        <v>20</v>
      </c>
      <c r="E308" s="8" t="s">
        <v>3832</v>
      </c>
      <c r="F308" s="170">
        <v>8.3171672933393337E-2</v>
      </c>
      <c r="G308" s="170">
        <v>-3.6210276197468083E-4</v>
      </c>
      <c r="H308" s="170">
        <v>2.52439712214656E-2</v>
      </c>
      <c r="I308" s="170">
        <v>5.8944930313072463E-2</v>
      </c>
      <c r="J308" s="170">
        <v>0.13226823353351946</v>
      </c>
      <c r="K308" s="170">
        <v>3.2514055034960299E-2</v>
      </c>
      <c r="L308" s="170">
        <v>1.5304640648625245E-2</v>
      </c>
      <c r="M308" s="170">
        <v>2.1596463336244209E-2</v>
      </c>
      <c r="N308" s="170">
        <v>1.9509405473709496E-2</v>
      </c>
      <c r="O308" s="170">
        <v>2.6902342138872326E-2</v>
      </c>
      <c r="P308" s="170">
        <v>2.0414126950919487E-2</v>
      </c>
      <c r="Q308" s="170">
        <v>0.13493691962970478</v>
      </c>
      <c r="R308" s="170">
        <v>5.6110887403955312E-2</v>
      </c>
      <c r="S308" s="170">
        <v>3.3671075771706471E-2</v>
      </c>
      <c r="T308" s="170">
        <v>5.5723339259237781E-2</v>
      </c>
      <c r="U308" s="170">
        <v>4.6330484762448831E-2</v>
      </c>
      <c r="V308" s="170">
        <v>2.5281972255217777E-2</v>
      </c>
      <c r="W308" s="170">
        <v>4.6891694702554831E-2</v>
      </c>
      <c r="X308" s="170">
        <v>3.7486722358415214E-4</v>
      </c>
      <c r="Y308" s="170">
        <v>-5.4397170120348282E-3</v>
      </c>
      <c r="Z308" s="170">
        <v>1.0818377580304128E-2</v>
      </c>
      <c r="AA308" s="8">
        <v>1.1916020713248487E-2</v>
      </c>
      <c r="AB308" s="8">
        <v>-0.10107499850952451</v>
      </c>
      <c r="AN308" s="8"/>
      <c r="AQ308" s="8"/>
    </row>
    <row r="309" spans="1:43" x14ac:dyDescent="0.2">
      <c r="A309" s="7" t="str">
        <f t="shared" si="4"/>
        <v>mwg_mw_WAR_Ja_21</v>
      </c>
      <c r="B309" s="5" t="s">
        <v>3829</v>
      </c>
      <c r="C309" s="5" t="s">
        <v>188</v>
      </c>
      <c r="D309" s="5">
        <v>21</v>
      </c>
      <c r="E309" s="8" t="s">
        <v>3832</v>
      </c>
      <c r="F309" s="170">
        <v>6.4203128936119791E-2</v>
      </c>
      <c r="G309" s="170">
        <v>1.1838768917766362E-2</v>
      </c>
      <c r="H309" s="170">
        <v>4.6066356978830658E-2</v>
      </c>
      <c r="I309" s="170">
        <v>6.9091778795886016E-2</v>
      </c>
      <c r="J309" s="170">
        <v>0.12615749996042513</v>
      </c>
      <c r="K309" s="170">
        <v>2.9450187730596156E-2</v>
      </c>
      <c r="L309" s="170">
        <v>2.0030336902293389E-2</v>
      </c>
      <c r="M309" s="170">
        <v>1.2117400073004658E-2</v>
      </c>
      <c r="N309" s="170">
        <v>1.0848379618058734E-2</v>
      </c>
      <c r="O309" s="170">
        <v>1.6231251320464546E-2</v>
      </c>
      <c r="P309" s="170">
        <v>1.7993017251792365E-2</v>
      </c>
      <c r="Q309" s="170">
        <v>0.11221225605820173</v>
      </c>
      <c r="R309" s="170">
        <v>6.5042312336321739E-2</v>
      </c>
      <c r="S309" s="170">
        <v>6.2748836834520816E-2</v>
      </c>
      <c r="T309" s="170">
        <v>4.1232719761994163E-2</v>
      </c>
      <c r="U309" s="170">
        <v>2.0924272774255348E-2</v>
      </c>
      <c r="V309" s="170">
        <v>3.026532373430868E-2</v>
      </c>
      <c r="W309" s="170">
        <v>4.2524904339375835E-2</v>
      </c>
      <c r="X309" s="170">
        <v>1.7900966592339085E-3</v>
      </c>
      <c r="Y309" s="170">
        <v>-1.3492913673599172E-2</v>
      </c>
      <c r="Z309" s="170">
        <v>-2.9243988284030076E-3</v>
      </c>
      <c r="AA309" s="8">
        <v>-5.4605403995324764E-3</v>
      </c>
      <c r="AB309" s="8">
        <v>-0.10342588556023002</v>
      </c>
      <c r="AN309" s="8"/>
      <c r="AQ309" s="8"/>
    </row>
    <row r="310" spans="1:43" x14ac:dyDescent="0.2">
      <c r="A310" s="7" t="str">
        <f t="shared" si="4"/>
        <v>mwg_mw_WAR_Ja_22</v>
      </c>
      <c r="B310" s="5" t="s">
        <v>3829</v>
      </c>
      <c r="C310" s="5" t="s">
        <v>188</v>
      </c>
      <c r="D310" s="5">
        <v>22</v>
      </c>
      <c r="E310" s="8" t="s">
        <v>3832</v>
      </c>
      <c r="F310" s="170">
        <v>7.3515197719351999E-2</v>
      </c>
      <c r="G310" s="170">
        <v>5.8694252473958652E-3</v>
      </c>
      <c r="H310" s="170">
        <v>2.9079507708417829E-2</v>
      </c>
      <c r="I310" s="170">
        <v>7.2074588580645971E-2</v>
      </c>
      <c r="J310" s="170">
        <v>0.13401838342267425</v>
      </c>
      <c r="K310" s="170">
        <v>3.3212381656337664E-2</v>
      </c>
      <c r="L310" s="170">
        <v>1.9157886770044152E-2</v>
      </c>
      <c r="M310" s="170">
        <v>1.9730381437586875E-2</v>
      </c>
      <c r="N310" s="170">
        <v>2.869976766007909E-2</v>
      </c>
      <c r="O310" s="170">
        <v>3.4597905734020218E-2</v>
      </c>
      <c r="P310" s="170">
        <v>1.8475621642995099E-2</v>
      </c>
      <c r="Q310" s="170">
        <v>0.12180293816044907</v>
      </c>
      <c r="R310" s="170">
        <v>4.7404685122985457E-2</v>
      </c>
      <c r="S310" s="170">
        <v>3.3512501263792238E-2</v>
      </c>
      <c r="T310" s="170">
        <v>6.2450730037981739E-2</v>
      </c>
      <c r="U310" s="170">
        <v>6.4886364812886121E-2</v>
      </c>
      <c r="V310" s="170">
        <v>2.2577978355122319E-2</v>
      </c>
      <c r="W310" s="170">
        <v>4.2882869711724503E-2</v>
      </c>
      <c r="X310" s="170">
        <v>1.2327580345926625E-2</v>
      </c>
      <c r="Y310" s="170">
        <v>-3.3194453688976111E-3</v>
      </c>
      <c r="Z310" s="170">
        <v>8.247738423398987E-3</v>
      </c>
      <c r="AA310" s="8">
        <v>1.9677758657580924E-2</v>
      </c>
      <c r="AB310" s="8">
        <v>-9.8662304642108012E-2</v>
      </c>
      <c r="AN310" s="8"/>
      <c r="AQ310" s="8"/>
    </row>
    <row r="311" spans="1:43" x14ac:dyDescent="0.2">
      <c r="A311" s="7" t="str">
        <f t="shared" si="4"/>
        <v>mwg_mw_WAR_Ja_23</v>
      </c>
      <c r="B311" s="5" t="s">
        <v>3829</v>
      </c>
      <c r="C311" s="5" t="s">
        <v>188</v>
      </c>
      <c r="D311" s="5">
        <v>23</v>
      </c>
      <c r="E311" s="8" t="s">
        <v>3832</v>
      </c>
      <c r="F311" s="170">
        <v>9.4649542886120708E-2</v>
      </c>
      <c r="G311" s="170">
        <v>3.1343039128634009E-2</v>
      </c>
      <c r="H311" s="170">
        <v>3.952112738040614E-2</v>
      </c>
      <c r="I311" s="170">
        <v>7.5882686613947481E-2</v>
      </c>
      <c r="J311" s="170">
        <v>0.12603297051800211</v>
      </c>
      <c r="K311" s="170">
        <v>2.9071249741206673E-2</v>
      </c>
      <c r="L311" s="170">
        <v>2.5633121491102751E-2</v>
      </c>
      <c r="M311" s="170">
        <v>2.8301770855996944E-2</v>
      </c>
      <c r="N311" s="170">
        <v>3.7371862760936292E-2</v>
      </c>
      <c r="O311" s="170">
        <v>3.7693886902460783E-2</v>
      </c>
      <c r="P311" s="170">
        <v>3.1653617485268626E-2</v>
      </c>
      <c r="Q311" s="170">
        <v>0.11024196985431023</v>
      </c>
      <c r="R311" s="170">
        <v>3.0641620957936766E-2</v>
      </c>
      <c r="S311" s="170">
        <v>3.422943900943709E-2</v>
      </c>
      <c r="T311" s="170">
        <v>5.5234882237674032E-2</v>
      </c>
      <c r="U311" s="170">
        <v>7.5550362437325491E-2</v>
      </c>
      <c r="V311" s="170">
        <v>4.6918068205352714E-2</v>
      </c>
      <c r="W311" s="170">
        <v>-6.8391847527549121E-3</v>
      </c>
      <c r="X311" s="170">
        <v>-3.7559459141171203E-2</v>
      </c>
      <c r="Y311" s="170">
        <v>-1.0721257334500245E-2</v>
      </c>
      <c r="Z311" s="170">
        <v>8.8494908791287852E-3</v>
      </c>
      <c r="AA311" s="8">
        <v>3.734396032184506E-3</v>
      </c>
      <c r="AB311" s="8">
        <v>-0.10125447739944038</v>
      </c>
      <c r="AN311" s="8"/>
      <c r="AQ311" s="8"/>
    </row>
    <row r="312" spans="1:43" x14ac:dyDescent="0.2">
      <c r="A312" s="7" t="str">
        <f t="shared" si="4"/>
        <v>mwg_mw_WAR_Ja_24</v>
      </c>
      <c r="B312" s="5" t="s">
        <v>3829</v>
      </c>
      <c r="C312" s="5" t="s">
        <v>188</v>
      </c>
      <c r="D312" s="5">
        <v>24</v>
      </c>
      <c r="E312" s="8" t="s">
        <v>3832</v>
      </c>
      <c r="F312" s="170">
        <v>8.6583938338582023E-2</v>
      </c>
      <c r="G312" s="170">
        <v>4.6353426051599644E-3</v>
      </c>
      <c r="H312" s="170">
        <v>4.4514717783646685E-2</v>
      </c>
      <c r="I312" s="170">
        <v>5.985640936692227E-2</v>
      </c>
      <c r="J312" s="170">
        <v>0.13530847427788584</v>
      </c>
      <c r="K312" s="170">
        <v>4.1239878622543413E-2</v>
      </c>
      <c r="L312" s="170">
        <v>1.9525452765974061E-2</v>
      </c>
      <c r="M312" s="170">
        <v>2.2497170776999642E-2</v>
      </c>
      <c r="N312" s="170">
        <v>1.7976623552862891E-2</v>
      </c>
      <c r="O312" s="170">
        <v>3.8803906793476228E-2</v>
      </c>
      <c r="P312" s="170">
        <v>2.3920652135400067E-2</v>
      </c>
      <c r="Q312" s="170">
        <v>0.11321456343390834</v>
      </c>
      <c r="R312" s="170">
        <v>6.9061053321001875E-2</v>
      </c>
      <c r="S312" s="170">
        <v>3.5764983744654533E-2</v>
      </c>
      <c r="T312" s="170">
        <v>3.6723597075944525E-2</v>
      </c>
      <c r="U312" s="170">
        <v>6.7605883023739377E-2</v>
      </c>
      <c r="V312" s="170">
        <v>2.230157109226738E-2</v>
      </c>
      <c r="W312" s="170">
        <v>6.4386927536406846E-2</v>
      </c>
      <c r="X312" s="170">
        <v>4.6454125096894616E-2</v>
      </c>
      <c r="Y312" s="170">
        <v>-9.9670112506300423E-4</v>
      </c>
      <c r="Z312" s="170">
        <v>2.9185800279698748E-2</v>
      </c>
      <c r="AA312" s="8">
        <v>9.3446640185184116E-3</v>
      </c>
      <c r="AB312" s="8">
        <v>-0.10050277756446013</v>
      </c>
      <c r="AN312" s="8"/>
      <c r="AQ312" s="8"/>
    </row>
    <row r="313" spans="1:43" x14ac:dyDescent="0.2">
      <c r="A313" s="7" t="str">
        <f t="shared" si="4"/>
        <v>mwg_mw_WAR_Ja_25</v>
      </c>
      <c r="B313" s="5" t="s">
        <v>3829</v>
      </c>
      <c r="C313" s="5" t="s">
        <v>188</v>
      </c>
      <c r="D313" s="5">
        <v>25</v>
      </c>
      <c r="E313" s="8" t="s">
        <v>3832</v>
      </c>
      <c r="F313" s="170">
        <v>8.4422648887606089E-2</v>
      </c>
      <c r="G313" s="170">
        <v>7.6224670405469208E-3</v>
      </c>
      <c r="H313" s="170">
        <v>3.2048545828216701E-2</v>
      </c>
      <c r="I313" s="170">
        <v>6.9117403683666589E-2</v>
      </c>
      <c r="J313" s="170">
        <v>0.13574009676181964</v>
      </c>
      <c r="K313" s="170">
        <v>3.4575796095294598E-2</v>
      </c>
      <c r="L313" s="170">
        <v>2.5413083498953437E-2</v>
      </c>
      <c r="M313" s="170">
        <v>2.8558444489679147E-2</v>
      </c>
      <c r="N313" s="170">
        <v>2.9742553369680236E-2</v>
      </c>
      <c r="O313" s="170">
        <v>4.6592102507806432E-2</v>
      </c>
      <c r="P313" s="170">
        <v>-5.7904879927003217E-3</v>
      </c>
      <c r="Q313" s="170">
        <v>8.8543203489984235E-2</v>
      </c>
      <c r="R313" s="170">
        <v>7.4036316543023339E-2</v>
      </c>
      <c r="S313" s="170">
        <v>2.1710173324578363E-3</v>
      </c>
      <c r="T313" s="170">
        <v>9.4663661306499725E-2</v>
      </c>
      <c r="U313" s="170">
        <v>7.264092614857387E-2</v>
      </c>
      <c r="V313" s="170">
        <v>2.8578075652142765E-2</v>
      </c>
      <c r="W313" s="170">
        <v>9.5419647908885352E-2</v>
      </c>
      <c r="X313" s="170">
        <v>0.10283145841399643</v>
      </c>
      <c r="Y313" s="170">
        <v>3.129761182647206E-2</v>
      </c>
      <c r="Z313" s="170">
        <v>4.7454778148248611E-2</v>
      </c>
      <c r="AA313" s="8">
        <v>4.7871485772572164E-2</v>
      </c>
      <c r="AB313" s="8">
        <v>-9.9036342827947932E-2</v>
      </c>
      <c r="AN313" s="8"/>
      <c r="AQ313" s="8"/>
    </row>
    <row r="314" spans="1:43" x14ac:dyDescent="0.2">
      <c r="A314" s="7" t="str">
        <f t="shared" si="4"/>
        <v>mwg_mw_WAR_Ja_26</v>
      </c>
      <c r="B314" s="5" t="s">
        <v>3829</v>
      </c>
      <c r="C314" s="5" t="s">
        <v>188</v>
      </c>
      <c r="D314" s="5">
        <v>26</v>
      </c>
      <c r="E314" s="8" t="s">
        <v>3832</v>
      </c>
      <c r="F314" s="170">
        <v>7.4898870128486061E-2</v>
      </c>
      <c r="G314" s="170">
        <v>7.840483260168174E-3</v>
      </c>
      <c r="H314" s="170">
        <v>3.322153263674732E-2</v>
      </c>
      <c r="I314" s="170">
        <v>6.25666577387336E-2</v>
      </c>
      <c r="J314" s="170">
        <v>0.13287644715253255</v>
      </c>
      <c r="K314" s="170">
        <v>3.9036262322121207E-2</v>
      </c>
      <c r="L314" s="170">
        <v>2.6855639070499482E-2</v>
      </c>
      <c r="M314" s="170">
        <v>2.7897693715262184E-2</v>
      </c>
      <c r="N314" s="170">
        <v>2.7848526576543353E-2</v>
      </c>
      <c r="O314" s="170">
        <v>2.3497243978396032E-2</v>
      </c>
      <c r="P314" s="170">
        <v>3.2481228420682795E-2</v>
      </c>
      <c r="Q314" s="170">
        <v>8.7631420429194362E-2</v>
      </c>
      <c r="R314" s="170">
        <v>6.4751337096009554E-2</v>
      </c>
      <c r="S314" s="170">
        <v>3.2007397048124497E-2</v>
      </c>
      <c r="T314" s="170">
        <v>5.7411769815240987E-3</v>
      </c>
      <c r="U314" s="170">
        <v>3.8449949224530489E-2</v>
      </c>
      <c r="V314" s="170">
        <v>2.4459507555432136E-2</v>
      </c>
      <c r="W314" s="170">
        <v>-9.9141911141218397E-3</v>
      </c>
      <c r="X314" s="170">
        <v>-4.2664392130662976E-2</v>
      </c>
      <c r="Y314" s="170">
        <v>-1.0012193779603829E-2</v>
      </c>
      <c r="Z314" s="170">
        <v>-1.2438917624818524E-3</v>
      </c>
      <c r="AA314" s="8">
        <v>-2.7734438547782236E-2</v>
      </c>
      <c r="AB314" s="8">
        <v>-9.1648291329531895E-2</v>
      </c>
      <c r="AN314" s="8"/>
      <c r="AQ314" s="8"/>
    </row>
    <row r="315" spans="1:43" x14ac:dyDescent="0.2">
      <c r="A315" s="7" t="str">
        <f t="shared" si="4"/>
        <v>bue_nemiet_CFR_Ja_1</v>
      </c>
      <c r="B315" s="5" t="s">
        <v>3830</v>
      </c>
      <c r="C315" s="5" t="s">
        <v>188</v>
      </c>
      <c r="D315" s="5">
        <v>1</v>
      </c>
      <c r="E315" s="8" t="s">
        <v>3832</v>
      </c>
      <c r="F315" s="170">
        <v>4.7687444900372432E-2</v>
      </c>
      <c r="G315" s="170">
        <v>4.2378832136148688E-2</v>
      </c>
      <c r="H315" s="170">
        <v>4.0434321062296517E-2</v>
      </c>
      <c r="I315" s="170">
        <v>3.9538616525526121E-2</v>
      </c>
      <c r="J315" s="170">
        <v>4.1836505086998897E-2</v>
      </c>
      <c r="K315" s="170">
        <v>3.4588320906221631E-2</v>
      </c>
      <c r="L315" s="170">
        <v>3.6113470817274423E-2</v>
      </c>
      <c r="M315" s="170">
        <v>3.2686624787683596E-2</v>
      </c>
      <c r="N315" s="170">
        <v>3.6390076750427672E-2</v>
      </c>
      <c r="O315" s="170">
        <v>3.5052247770275345E-2</v>
      </c>
      <c r="P315" s="170">
        <v>3.3239533472658567E-2</v>
      </c>
      <c r="Q315" s="170">
        <v>3.8907404020082498E-2</v>
      </c>
      <c r="R315" s="170">
        <v>3.4010868404602761E-2</v>
      </c>
      <c r="S315" s="170">
        <v>3.4776024442582862E-2</v>
      </c>
      <c r="T315" s="170">
        <v>3.3579157065546317E-2</v>
      </c>
      <c r="U315" s="170">
        <v>3.2555483132103769E-2</v>
      </c>
      <c r="V315" s="170">
        <v>2.6752610210429403E-2</v>
      </c>
      <c r="W315" s="170">
        <v>2.9279213273511059E-2</v>
      </c>
      <c r="X315" s="170">
        <v>3.8746295448278512E-2</v>
      </c>
      <c r="Y315" s="170">
        <v>3.2260220726685065E-2</v>
      </c>
      <c r="Z315" s="170">
        <v>3.3206694495259891E-2</v>
      </c>
      <c r="AA315" s="8">
        <v>3.2058450500886015E-2</v>
      </c>
      <c r="AB315" s="8">
        <v>2.9127487655896244E-2</v>
      </c>
      <c r="AN315" s="8"/>
      <c r="AQ315" s="8"/>
    </row>
    <row r="316" spans="1:43" x14ac:dyDescent="0.2">
      <c r="A316" s="7" t="str">
        <f t="shared" si="4"/>
        <v>bue_nemiet_CFR_Ja_2</v>
      </c>
      <c r="B316" s="5" t="s">
        <v>3830</v>
      </c>
      <c r="C316" s="5" t="s">
        <v>188</v>
      </c>
      <c r="D316" s="5">
        <v>2</v>
      </c>
      <c r="E316" s="8" t="s">
        <v>3832</v>
      </c>
      <c r="F316" s="170">
        <v>5.1745753039369791E-2</v>
      </c>
      <c r="G316" s="170">
        <v>4.8430591582164201E-2</v>
      </c>
      <c r="H316" s="170">
        <v>4.7133360551347432E-2</v>
      </c>
      <c r="I316" s="170">
        <v>4.7371186360386418E-2</v>
      </c>
      <c r="J316" s="170">
        <v>4.4129461578230528E-2</v>
      </c>
      <c r="K316" s="170">
        <v>4.0640160446463833E-2</v>
      </c>
      <c r="L316" s="170">
        <v>3.8997619307882661E-2</v>
      </c>
      <c r="M316" s="170">
        <v>3.8946050266704085E-2</v>
      </c>
      <c r="N316" s="170">
        <v>4.1023899867887847E-2</v>
      </c>
      <c r="O316" s="170">
        <v>3.9869551442173808E-2</v>
      </c>
      <c r="P316" s="170">
        <v>3.8415140521757762E-2</v>
      </c>
      <c r="Q316" s="170">
        <v>4.0261880157019106E-2</v>
      </c>
      <c r="R316" s="170">
        <v>4.0480789035003614E-2</v>
      </c>
      <c r="S316" s="170">
        <v>3.6713861584175736E-2</v>
      </c>
      <c r="T316" s="170">
        <v>4.0567256467447951E-2</v>
      </c>
      <c r="U316" s="170">
        <v>3.5722883349800241E-2</v>
      </c>
      <c r="V316" s="170">
        <v>2.7943255599705421E-2</v>
      </c>
      <c r="W316" s="170">
        <v>3.2093350990253865E-2</v>
      </c>
      <c r="X316" s="170">
        <v>4.4515244853775809E-2</v>
      </c>
      <c r="Y316" s="170">
        <v>3.6518611180227874E-2</v>
      </c>
      <c r="Z316" s="170">
        <v>3.6143139767427897E-2</v>
      </c>
      <c r="AA316" s="8">
        <v>3.8071561929092917E-2</v>
      </c>
      <c r="AB316" s="8">
        <v>3.4889452388386512E-2</v>
      </c>
      <c r="AN316" s="8"/>
      <c r="AQ316" s="8"/>
    </row>
    <row r="317" spans="1:43" x14ac:dyDescent="0.2">
      <c r="A317" s="7" t="str">
        <f t="shared" si="4"/>
        <v>bue_nemiet_CFR_Ja_3</v>
      </c>
      <c r="B317" s="5" t="s">
        <v>3830</v>
      </c>
      <c r="C317" s="5" t="s">
        <v>188</v>
      </c>
      <c r="D317" s="5">
        <v>3</v>
      </c>
      <c r="E317" s="8" t="s">
        <v>3832</v>
      </c>
      <c r="F317" s="170">
        <v>5.3992171322480263E-2</v>
      </c>
      <c r="G317" s="170">
        <v>4.9283624865182403E-2</v>
      </c>
      <c r="H317" s="170">
        <v>4.8923031778127582E-2</v>
      </c>
      <c r="I317" s="170">
        <v>4.8014340663491153E-2</v>
      </c>
      <c r="J317" s="170">
        <v>4.9573754758960552E-2</v>
      </c>
      <c r="K317" s="170">
        <v>4.2787716981144211E-2</v>
      </c>
      <c r="L317" s="170">
        <v>4.0999341426872546E-2</v>
      </c>
      <c r="M317" s="170">
        <v>4.0942809359142025E-2</v>
      </c>
      <c r="N317" s="170">
        <v>4.1200010219991971E-2</v>
      </c>
      <c r="O317" s="170">
        <v>4.5118063128931227E-2</v>
      </c>
      <c r="P317" s="170">
        <v>3.8933931088787198E-2</v>
      </c>
      <c r="Q317" s="170">
        <v>4.2764322073273534E-2</v>
      </c>
      <c r="R317" s="170">
        <v>4.2438890625285809E-2</v>
      </c>
      <c r="S317" s="170">
        <v>3.8597010254306112E-2</v>
      </c>
      <c r="T317" s="170">
        <v>3.6746096086780179E-2</v>
      </c>
      <c r="U317" s="170">
        <v>3.5933503363727484E-2</v>
      </c>
      <c r="V317" s="170">
        <v>2.9534887239283759E-2</v>
      </c>
      <c r="W317" s="170">
        <v>3.4747789194490036E-2</v>
      </c>
      <c r="X317" s="170">
        <v>4.5073810344840273E-2</v>
      </c>
      <c r="Y317" s="170">
        <v>3.8247721419363119E-2</v>
      </c>
      <c r="Z317" s="170">
        <v>3.6150397095600834E-2</v>
      </c>
      <c r="AA317" s="8">
        <v>4.1144968776853537E-2</v>
      </c>
      <c r="AB317" s="8">
        <v>3.5895786785545863E-2</v>
      </c>
      <c r="AN317" s="8"/>
      <c r="AQ317" s="8"/>
    </row>
    <row r="318" spans="1:43" x14ac:dyDescent="0.2">
      <c r="A318" s="7" t="str">
        <f t="shared" si="4"/>
        <v>bue_nemiet_CFR_Ja_5</v>
      </c>
      <c r="B318" s="5" t="s">
        <v>3830</v>
      </c>
      <c r="C318" s="5" t="s">
        <v>188</v>
      </c>
      <c r="D318" s="5">
        <v>5</v>
      </c>
      <c r="E318" s="8" t="s">
        <v>3832</v>
      </c>
      <c r="F318" s="170">
        <v>4.9916566079416219E-2</v>
      </c>
      <c r="G318" s="170">
        <v>4.4007889564288527E-2</v>
      </c>
      <c r="H318" s="170">
        <v>4.2027828295605495E-2</v>
      </c>
      <c r="I318" s="170">
        <v>4.4614765630455584E-2</v>
      </c>
      <c r="J318" s="170">
        <v>4.1304881992864841E-2</v>
      </c>
      <c r="K318" s="170">
        <v>3.78097893477937E-2</v>
      </c>
      <c r="L318" s="170">
        <v>3.604804456412803E-2</v>
      </c>
      <c r="M318" s="170">
        <v>3.798320937114745E-2</v>
      </c>
      <c r="N318" s="170">
        <v>3.8513549150003316E-2</v>
      </c>
      <c r="O318" s="170">
        <v>4.1491382550549384E-2</v>
      </c>
      <c r="P318" s="170">
        <v>3.3500360543306885E-2</v>
      </c>
      <c r="Q318" s="170">
        <v>3.8470421550250371E-2</v>
      </c>
      <c r="R318" s="170">
        <v>4.1084048200594803E-2</v>
      </c>
      <c r="S318" s="170">
        <v>3.8626219749606755E-2</v>
      </c>
      <c r="T318" s="170">
        <v>3.0366209548506176E-2</v>
      </c>
      <c r="U318" s="170">
        <v>3.5297557297323867E-2</v>
      </c>
      <c r="V318" s="170">
        <v>2.855784740265362E-2</v>
      </c>
      <c r="W318" s="170">
        <v>3.1315737449928466E-2</v>
      </c>
      <c r="X318" s="170">
        <v>3.8312669225634588E-2</v>
      </c>
      <c r="Y318" s="170">
        <v>3.5292258897955724E-2</v>
      </c>
      <c r="Z318" s="170">
        <v>3.5910780189294972E-2</v>
      </c>
      <c r="AA318" s="8">
        <v>3.4241453809959764E-2</v>
      </c>
      <c r="AB318" s="8">
        <v>2.9817851503762056E-2</v>
      </c>
      <c r="AN318" s="8"/>
      <c r="AQ318" s="8"/>
    </row>
    <row r="319" spans="1:43" x14ac:dyDescent="0.2">
      <c r="A319" s="7" t="str">
        <f t="shared" si="4"/>
        <v>bue_nemiet_CFR_Ja_9</v>
      </c>
      <c r="B319" s="5" t="s">
        <v>3830</v>
      </c>
      <c r="C319" s="5" t="s">
        <v>188</v>
      </c>
      <c r="D319" s="5">
        <v>9</v>
      </c>
      <c r="E319" s="8" t="s">
        <v>3832</v>
      </c>
      <c r="F319" s="170">
        <v>4.8501500437345947E-2</v>
      </c>
      <c r="G319" s="170">
        <v>4.2544280194652465E-2</v>
      </c>
      <c r="H319" s="170">
        <v>4.075723013380677E-2</v>
      </c>
      <c r="I319" s="170">
        <v>4.1994681073645568E-2</v>
      </c>
      <c r="J319" s="170">
        <v>4.4711908798803802E-2</v>
      </c>
      <c r="K319" s="170">
        <v>3.7021791252117436E-2</v>
      </c>
      <c r="L319" s="170">
        <v>3.5845080220002934E-2</v>
      </c>
      <c r="M319" s="170">
        <v>3.5688989351589276E-2</v>
      </c>
      <c r="N319" s="170">
        <v>3.5669662775021038E-2</v>
      </c>
      <c r="O319" s="170">
        <v>3.5568023720022497E-2</v>
      </c>
      <c r="P319" s="170">
        <v>3.5371822632752216E-2</v>
      </c>
      <c r="Q319" s="170">
        <v>3.8489471638233679E-2</v>
      </c>
      <c r="R319" s="170">
        <v>3.4560591491730089E-2</v>
      </c>
      <c r="S319" s="170">
        <v>3.3564688122582363E-2</v>
      </c>
      <c r="T319" s="170">
        <v>3.2979954417998184E-2</v>
      </c>
      <c r="U319" s="170">
        <v>3.5305302730665095E-2</v>
      </c>
      <c r="V319" s="170">
        <v>2.5434597796103513E-2</v>
      </c>
      <c r="W319" s="170">
        <v>2.7664131536316916E-2</v>
      </c>
      <c r="X319" s="170">
        <v>2.8591421356950267E-2</v>
      </c>
      <c r="Y319" s="170">
        <v>3.2812850375480686E-2</v>
      </c>
      <c r="Z319" s="170">
        <v>3.8189567330904672E-2</v>
      </c>
      <c r="AA319" s="8">
        <v>3.1976622495240567E-2</v>
      </c>
      <c r="AB319" s="8">
        <v>2.617412495864253E-2</v>
      </c>
      <c r="AN319" s="8"/>
      <c r="AQ319" s="8"/>
    </row>
    <row r="320" spans="1:43" x14ac:dyDescent="0.2">
      <c r="A320" s="7" t="str">
        <f t="shared" si="4"/>
        <v>bue_nemiet_CFR_Ja_10</v>
      </c>
      <c r="B320" s="5" t="s">
        <v>3830</v>
      </c>
      <c r="C320" s="5" t="s">
        <v>188</v>
      </c>
      <c r="D320" s="5">
        <v>10</v>
      </c>
      <c r="E320" s="8" t="s">
        <v>3832</v>
      </c>
      <c r="F320" s="170">
        <v>5.5944161813876112E-2</v>
      </c>
      <c r="G320" s="170">
        <v>5.2814393650418755E-2</v>
      </c>
      <c r="H320" s="170">
        <v>5.1582297321720358E-2</v>
      </c>
      <c r="I320" s="170">
        <v>5.1510576238163693E-2</v>
      </c>
      <c r="J320" s="170">
        <v>4.8142946400072321E-2</v>
      </c>
      <c r="K320" s="170">
        <v>4.5365216371966811E-2</v>
      </c>
      <c r="L320" s="170">
        <v>4.3237596793896577E-2</v>
      </c>
      <c r="M320" s="170">
        <v>4.3252929435347427E-2</v>
      </c>
      <c r="N320" s="170">
        <v>4.7107470821692941E-2</v>
      </c>
      <c r="O320" s="170">
        <v>4.4002661849162544E-2</v>
      </c>
      <c r="P320" s="170">
        <v>4.5989863736200801E-2</v>
      </c>
      <c r="Q320" s="170">
        <v>4.8110543546442987E-2</v>
      </c>
      <c r="R320" s="170">
        <v>3.9453505002581296E-2</v>
      </c>
      <c r="S320" s="170">
        <v>3.9317674686022208E-2</v>
      </c>
      <c r="T320" s="170">
        <v>3.7771903229507284E-2</v>
      </c>
      <c r="U320" s="170">
        <v>3.8962101220637008E-2</v>
      </c>
      <c r="V320" s="170">
        <v>3.472621926982139E-2</v>
      </c>
      <c r="W320" s="170">
        <v>3.1524581472087393E-2</v>
      </c>
      <c r="X320" s="170">
        <v>3.9953764486003858E-2</v>
      </c>
      <c r="Y320" s="170">
        <v>4.103404811668529E-2</v>
      </c>
      <c r="Z320" s="170">
        <v>4.8579524395617107E-2</v>
      </c>
      <c r="AA320" s="8">
        <v>4.3448780021131457E-2</v>
      </c>
      <c r="AB320" s="8">
        <v>3.7030374739820487E-2</v>
      </c>
      <c r="AN320" s="8"/>
      <c r="AQ320" s="8"/>
    </row>
    <row r="321" spans="1:43" x14ac:dyDescent="0.2">
      <c r="A321" s="7" t="str">
        <f t="shared" si="4"/>
        <v>bue_nemiet_CFR_Ja_11</v>
      </c>
      <c r="B321" s="5" t="s">
        <v>3830</v>
      </c>
      <c r="C321" s="5" t="s">
        <v>188</v>
      </c>
      <c r="D321" s="5">
        <v>11</v>
      </c>
      <c r="E321" s="8" t="s">
        <v>3832</v>
      </c>
      <c r="F321" s="170">
        <v>5.6257581238587109E-2</v>
      </c>
      <c r="G321" s="170">
        <v>5.1287445353301889E-2</v>
      </c>
      <c r="H321" s="170">
        <v>4.7074621467864473E-2</v>
      </c>
      <c r="I321" s="170">
        <v>5.0924240331363002E-2</v>
      </c>
      <c r="J321" s="170">
        <v>4.770977001683601E-2</v>
      </c>
      <c r="K321" s="170">
        <v>3.8896315497456556E-2</v>
      </c>
      <c r="L321" s="170">
        <v>4.3150456847507519E-2</v>
      </c>
      <c r="M321" s="170">
        <v>4.1362534667060073E-2</v>
      </c>
      <c r="N321" s="170">
        <v>4.6429186572092739E-2</v>
      </c>
      <c r="O321" s="170">
        <v>4.6529534359720036E-2</v>
      </c>
      <c r="P321" s="170">
        <v>4.2688665728606856E-2</v>
      </c>
      <c r="Q321" s="170">
        <v>4.4582261816231872E-2</v>
      </c>
      <c r="R321" s="170">
        <v>4.4149618915852576E-2</v>
      </c>
      <c r="S321" s="170">
        <v>4.1691257935098584E-2</v>
      </c>
      <c r="T321" s="170">
        <v>3.9684789964072868E-2</v>
      </c>
      <c r="U321" s="170">
        <v>3.9107154691300092E-2</v>
      </c>
      <c r="V321" s="170">
        <v>3.1582121346190498E-2</v>
      </c>
      <c r="W321" s="170">
        <v>3.5084766043011403E-2</v>
      </c>
      <c r="X321" s="170">
        <v>4.6169012191938925E-2</v>
      </c>
      <c r="Y321" s="170">
        <v>4.0148294189785091E-2</v>
      </c>
      <c r="Z321" s="170">
        <v>4.2195173099600719E-2</v>
      </c>
      <c r="AA321" s="8">
        <v>4.0866226671278628E-2</v>
      </c>
      <c r="AB321" s="8">
        <v>3.9003287139901886E-2</v>
      </c>
      <c r="AN321" s="8"/>
      <c r="AQ321" s="8"/>
    </row>
    <row r="322" spans="1:43" x14ac:dyDescent="0.2">
      <c r="A322" s="7" t="str">
        <f t="shared" si="4"/>
        <v>bue_nemiet_CFR_Ja_12</v>
      </c>
      <c r="B322" s="5" t="s">
        <v>3830</v>
      </c>
      <c r="C322" s="5" t="s">
        <v>188</v>
      </c>
      <c r="D322" s="5">
        <v>12</v>
      </c>
      <c r="E322" s="8" t="s">
        <v>3832</v>
      </c>
      <c r="F322" s="170">
        <v>4.6154415091185397E-2</v>
      </c>
      <c r="G322" s="170">
        <v>4.4860292621874381E-2</v>
      </c>
      <c r="H322" s="170">
        <v>4.3049699890727662E-2</v>
      </c>
      <c r="I322" s="170">
        <v>3.9854692448276732E-2</v>
      </c>
      <c r="J322" s="170">
        <v>3.7710604861692157E-2</v>
      </c>
      <c r="K322" s="170">
        <v>3.5026704698145908E-2</v>
      </c>
      <c r="L322" s="170">
        <v>3.6079959552497029E-2</v>
      </c>
      <c r="M322" s="170">
        <v>3.407025887749171E-2</v>
      </c>
      <c r="N322" s="170">
        <v>3.4897296107035673E-2</v>
      </c>
      <c r="O322" s="170">
        <v>3.6071580768693989E-2</v>
      </c>
      <c r="P322" s="170">
        <v>3.186735728196826E-2</v>
      </c>
      <c r="Q322" s="170">
        <v>3.9840325579291944E-2</v>
      </c>
      <c r="R322" s="170">
        <v>3.2253314259646101E-2</v>
      </c>
      <c r="S322" s="170">
        <v>3.3947656607288983E-2</v>
      </c>
      <c r="T322" s="170">
        <v>3.4252465950487192E-2</v>
      </c>
      <c r="U322" s="170">
        <v>3.2951809770472525E-2</v>
      </c>
      <c r="V322" s="170">
        <v>2.3137655486654769E-2</v>
      </c>
      <c r="W322" s="170">
        <v>2.6018106630517981E-2</v>
      </c>
      <c r="X322" s="170">
        <v>3.6925531508089436E-2</v>
      </c>
      <c r="Y322" s="170">
        <v>3.124880204918817E-2</v>
      </c>
      <c r="Z322" s="170">
        <v>2.9684144456006412E-2</v>
      </c>
      <c r="AA322" s="8">
        <v>2.8712256233915864E-2</v>
      </c>
      <c r="AB322" s="8">
        <v>2.7682681719600685E-2</v>
      </c>
      <c r="AN322" s="8"/>
      <c r="AQ322" s="8"/>
    </row>
    <row r="323" spans="1:43" x14ac:dyDescent="0.2">
      <c r="A323" s="7" t="str">
        <f t="shared" si="4"/>
        <v>bue_nemiet_CFR_Ja_13</v>
      </c>
      <c r="B323" s="5" t="s">
        <v>3830</v>
      </c>
      <c r="C323" s="5" t="s">
        <v>188</v>
      </c>
      <c r="D323" s="5">
        <v>13</v>
      </c>
      <c r="E323" s="8" t="s">
        <v>3832</v>
      </c>
      <c r="F323" s="170">
        <v>5.2536160735791267E-2</v>
      </c>
      <c r="G323" s="170">
        <v>5.1452385210346563E-2</v>
      </c>
      <c r="H323" s="170">
        <v>4.9178618199491618E-2</v>
      </c>
      <c r="I323" s="170">
        <v>4.6033282350690208E-2</v>
      </c>
      <c r="J323" s="170">
        <v>4.3303074200516767E-2</v>
      </c>
      <c r="K323" s="170">
        <v>4.0896720712192337E-2</v>
      </c>
      <c r="L323" s="170">
        <v>4.2285995236200934E-2</v>
      </c>
      <c r="M323" s="170">
        <v>3.9847033458141813E-2</v>
      </c>
      <c r="N323" s="170">
        <v>4.369014702301751E-2</v>
      </c>
      <c r="O323" s="170">
        <v>4.2562479075274204E-2</v>
      </c>
      <c r="P323" s="170">
        <v>3.8786665699901988E-2</v>
      </c>
      <c r="Q323" s="170">
        <v>4.382519288748099E-2</v>
      </c>
      <c r="R323" s="170">
        <v>3.8285776906197361E-2</v>
      </c>
      <c r="S323" s="170">
        <v>3.9924551441373676E-2</v>
      </c>
      <c r="T323" s="170">
        <v>3.8637574893511127E-2</v>
      </c>
      <c r="U323" s="170">
        <v>3.817535238843188E-2</v>
      </c>
      <c r="V323" s="170">
        <v>3.1589258508635698E-2</v>
      </c>
      <c r="W323" s="170">
        <v>3.5422547129074694E-2</v>
      </c>
      <c r="X323" s="170">
        <v>4.2573921719303222E-2</v>
      </c>
      <c r="Y323" s="170">
        <v>3.8479165186580934E-2</v>
      </c>
      <c r="Z323" s="170">
        <v>4.0139293092818253E-2</v>
      </c>
      <c r="AA323" s="8">
        <v>3.7696415518490414E-2</v>
      </c>
      <c r="AB323" s="8">
        <v>3.7626599394355448E-2</v>
      </c>
      <c r="AN323" s="8"/>
      <c r="AQ323" s="8"/>
    </row>
    <row r="324" spans="1:43" x14ac:dyDescent="0.2">
      <c r="A324" s="7" t="str">
        <f t="shared" si="4"/>
        <v>bue_nemiet_CFR_Ja_14</v>
      </c>
      <c r="B324" s="5" t="s">
        <v>3830</v>
      </c>
      <c r="C324" s="5" t="s">
        <v>188</v>
      </c>
      <c r="D324" s="5">
        <v>14</v>
      </c>
      <c r="E324" s="8" t="s">
        <v>3832</v>
      </c>
      <c r="F324" s="170">
        <v>5.3956794742975683E-2</v>
      </c>
      <c r="G324" s="170">
        <v>4.9666688199968244E-2</v>
      </c>
      <c r="H324" s="170">
        <v>4.9009113417823345E-2</v>
      </c>
      <c r="I324" s="170">
        <v>4.8596798676950312E-2</v>
      </c>
      <c r="J324" s="170">
        <v>4.6365588238067995E-2</v>
      </c>
      <c r="K324" s="170">
        <v>4.220722070947773E-2</v>
      </c>
      <c r="L324" s="170">
        <v>4.0711704646298051E-2</v>
      </c>
      <c r="M324" s="170">
        <v>4.1406324814235659E-2</v>
      </c>
      <c r="N324" s="170">
        <v>3.9312106420254518E-2</v>
      </c>
      <c r="O324" s="170">
        <v>3.9856693638213939E-2</v>
      </c>
      <c r="P324" s="170">
        <v>4.0946307951148946E-2</v>
      </c>
      <c r="Q324" s="170">
        <v>4.1061208669568472E-2</v>
      </c>
      <c r="R324" s="170">
        <v>4.2413322756640184E-2</v>
      </c>
      <c r="S324" s="170">
        <v>4.5078240580419496E-2</v>
      </c>
      <c r="T324" s="170">
        <v>3.2950492106919423E-2</v>
      </c>
      <c r="U324" s="170">
        <v>3.496952720646089E-2</v>
      </c>
      <c r="V324" s="170">
        <v>4.0309922678305098E-2</v>
      </c>
      <c r="W324" s="170">
        <v>3.6893625427722239E-2</v>
      </c>
      <c r="X324" s="170">
        <v>4.170491293443495E-2</v>
      </c>
      <c r="Y324" s="170">
        <v>3.5224968470857723E-2</v>
      </c>
      <c r="Z324" s="170">
        <v>4.6489858985647871E-2</v>
      </c>
      <c r="AA324" s="8">
        <v>4.2784677032926349E-2</v>
      </c>
      <c r="AB324" s="8">
        <v>3.5886687069098214E-2</v>
      </c>
      <c r="AN324" s="8"/>
      <c r="AQ324" s="8"/>
    </row>
    <row r="325" spans="1:43" x14ac:dyDescent="0.2">
      <c r="A325" s="7" t="str">
        <f t="shared" si="4"/>
        <v>bue_nemiet_CFR_Ja_17</v>
      </c>
      <c r="B325" s="5" t="s">
        <v>3830</v>
      </c>
      <c r="C325" s="5" t="s">
        <v>188</v>
      </c>
      <c r="D325" s="5">
        <v>17</v>
      </c>
      <c r="E325" s="8" t="s">
        <v>3832</v>
      </c>
      <c r="F325" s="170">
        <v>5.2947730838555904E-2</v>
      </c>
      <c r="G325" s="170">
        <v>4.8428628122177443E-2</v>
      </c>
      <c r="H325" s="170">
        <v>4.8043302375869928E-2</v>
      </c>
      <c r="I325" s="170">
        <v>4.7595738964490597E-2</v>
      </c>
      <c r="J325" s="170">
        <v>4.1047995515144368E-2</v>
      </c>
      <c r="K325" s="170">
        <v>4.1556140616782651E-2</v>
      </c>
      <c r="L325" s="170">
        <v>4.0845208947570863E-2</v>
      </c>
      <c r="M325" s="170">
        <v>4.1592070037663721E-2</v>
      </c>
      <c r="N325" s="170">
        <v>4.2499279818610659E-2</v>
      </c>
      <c r="O325" s="170">
        <v>4.0328747170829508E-2</v>
      </c>
      <c r="P325" s="170">
        <v>3.8846489321276358E-2</v>
      </c>
      <c r="Q325" s="170">
        <v>4.5264566994192637E-2</v>
      </c>
      <c r="R325" s="170">
        <v>3.7263285389947477E-2</v>
      </c>
      <c r="S325" s="170">
        <v>3.5588357771634958E-2</v>
      </c>
      <c r="T325" s="170">
        <v>4.0241017339081295E-2</v>
      </c>
      <c r="U325" s="170">
        <v>3.7328175248865995E-2</v>
      </c>
      <c r="V325" s="170">
        <v>3.4748802138209973E-2</v>
      </c>
      <c r="W325" s="170">
        <v>3.8327004163419311E-2</v>
      </c>
      <c r="X325" s="170">
        <v>4.2418035142346586E-2</v>
      </c>
      <c r="Y325" s="170">
        <v>3.4989776063490075E-2</v>
      </c>
      <c r="Z325" s="170">
        <v>4.241182650807751E-2</v>
      </c>
      <c r="AA325" s="8">
        <v>4.0870188522609353E-2</v>
      </c>
      <c r="AB325" s="8">
        <v>3.5741402063417013E-2</v>
      </c>
      <c r="AN325" s="8"/>
      <c r="AQ325" s="8"/>
    </row>
    <row r="326" spans="1:43" x14ac:dyDescent="0.2">
      <c r="A326" s="7" t="str">
        <f t="shared" si="4"/>
        <v>bue_nemiet_CFR_Ja_18</v>
      </c>
      <c r="B326" s="5" t="s">
        <v>3830</v>
      </c>
      <c r="C326" s="5" t="s">
        <v>188</v>
      </c>
      <c r="D326" s="5">
        <v>18</v>
      </c>
      <c r="E326" s="8" t="s">
        <v>3832</v>
      </c>
      <c r="F326" s="170">
        <v>5.5056997585144866E-2</v>
      </c>
      <c r="G326" s="170">
        <v>4.9477106668096439E-2</v>
      </c>
      <c r="H326" s="170">
        <v>4.9673617622687169E-2</v>
      </c>
      <c r="I326" s="170">
        <v>4.8949319812148104E-2</v>
      </c>
      <c r="J326" s="170">
        <v>4.6633164866129895E-2</v>
      </c>
      <c r="K326" s="170">
        <v>4.2796392783310974E-2</v>
      </c>
      <c r="L326" s="170">
        <v>4.0782315334322541E-2</v>
      </c>
      <c r="M326" s="170">
        <v>4.0919086481669135E-2</v>
      </c>
      <c r="N326" s="170">
        <v>4.2489636823354174E-2</v>
      </c>
      <c r="O326" s="170">
        <v>4.4136044009662576E-2</v>
      </c>
      <c r="P326" s="170">
        <v>3.8028971547315549E-2</v>
      </c>
      <c r="Q326" s="170">
        <v>4.7402281936283638E-2</v>
      </c>
      <c r="R326" s="170">
        <v>4.3349899731483094E-2</v>
      </c>
      <c r="S326" s="170">
        <v>3.5628795199598516E-2</v>
      </c>
      <c r="T326" s="170">
        <v>3.6825139248436889E-2</v>
      </c>
      <c r="U326" s="170">
        <v>3.7773100836216482E-2</v>
      </c>
      <c r="V326" s="170">
        <v>2.9072735501149537E-2</v>
      </c>
      <c r="W326" s="170">
        <v>3.1727942966078476E-2</v>
      </c>
      <c r="X326" s="170">
        <v>4.3460278602169215E-2</v>
      </c>
      <c r="Y326" s="170">
        <v>3.721999152407586E-2</v>
      </c>
      <c r="Z326" s="170">
        <v>4.0101714952638548E-2</v>
      </c>
      <c r="AA326" s="8">
        <v>3.9717981300615088E-2</v>
      </c>
      <c r="AB326" s="8">
        <v>3.3058552406103246E-2</v>
      </c>
      <c r="AN326" s="8"/>
      <c r="AQ326" s="8"/>
    </row>
    <row r="327" spans="1:43" x14ac:dyDescent="0.2">
      <c r="A327" s="7" t="str">
        <f t="shared" ref="A327:A390" si="5">CONCATENATE(B327,"_",C327,"_",D327)</f>
        <v>bue_nemiet_CFR_Ja_19</v>
      </c>
      <c r="B327" s="5" t="s">
        <v>3830</v>
      </c>
      <c r="C327" s="5" t="s">
        <v>188</v>
      </c>
      <c r="D327" s="5">
        <v>19</v>
      </c>
      <c r="E327" s="8" t="s">
        <v>3832</v>
      </c>
      <c r="F327" s="170">
        <v>5.6158153268212371E-2</v>
      </c>
      <c r="G327" s="170">
        <v>5.1677373201402435E-2</v>
      </c>
      <c r="H327" s="170">
        <v>5.069178389771662E-2</v>
      </c>
      <c r="I327" s="170">
        <v>5.0367615526501285E-2</v>
      </c>
      <c r="J327" s="170">
        <v>4.7979911151833886E-2</v>
      </c>
      <c r="K327" s="170">
        <v>4.739571713487066E-2</v>
      </c>
      <c r="L327" s="170">
        <v>4.3906983903863134E-2</v>
      </c>
      <c r="M327" s="170">
        <v>4.2285610227433788E-2</v>
      </c>
      <c r="N327" s="170">
        <v>4.3682331193043156E-2</v>
      </c>
      <c r="O327" s="170">
        <v>4.1000069224943647E-2</v>
      </c>
      <c r="P327" s="170">
        <v>4.0993685758128999E-2</v>
      </c>
      <c r="Q327" s="170">
        <v>4.7921449660225567E-2</v>
      </c>
      <c r="R327" s="170">
        <v>4.2805985238908148E-2</v>
      </c>
      <c r="S327" s="170">
        <v>4.1348185410721668E-2</v>
      </c>
      <c r="T327" s="170">
        <v>4.1199002986427001E-2</v>
      </c>
      <c r="U327" s="170">
        <v>3.8497698098809166E-2</v>
      </c>
      <c r="V327" s="170">
        <v>3.1178627623577444E-2</v>
      </c>
      <c r="W327" s="170">
        <v>3.5634187470051142E-2</v>
      </c>
      <c r="X327" s="170">
        <v>4.6757555556573203E-2</v>
      </c>
      <c r="Y327" s="170">
        <v>3.8736190781997984E-2</v>
      </c>
      <c r="Z327" s="170">
        <v>3.9543128428871151E-2</v>
      </c>
      <c r="AA327" s="8">
        <v>4.4117531477647673E-2</v>
      </c>
      <c r="AB327" s="8">
        <v>3.8551085543121075E-2</v>
      </c>
      <c r="AN327" s="8"/>
      <c r="AQ327" s="8"/>
    </row>
    <row r="328" spans="1:43" x14ac:dyDescent="0.2">
      <c r="A328" s="7" t="str">
        <f t="shared" si="5"/>
        <v>bue_nemiet_CFR_Ja_20</v>
      </c>
      <c r="B328" s="5" t="s">
        <v>3830</v>
      </c>
      <c r="C328" s="5" t="s">
        <v>188</v>
      </c>
      <c r="D328" s="5">
        <v>20</v>
      </c>
      <c r="E328" s="8" t="s">
        <v>3832</v>
      </c>
      <c r="F328" s="170">
        <v>5.6305239090794351E-2</v>
      </c>
      <c r="G328" s="170">
        <v>5.1774092223668751E-2</v>
      </c>
      <c r="H328" s="170">
        <v>5.1292312185381966E-2</v>
      </c>
      <c r="I328" s="170">
        <v>5.0956753459770264E-2</v>
      </c>
      <c r="J328" s="170">
        <v>4.8748040575776891E-2</v>
      </c>
      <c r="K328" s="170">
        <v>4.2829112417454213E-2</v>
      </c>
      <c r="L328" s="170">
        <v>4.3290673863438434E-2</v>
      </c>
      <c r="M328" s="170">
        <v>4.3128209141084263E-2</v>
      </c>
      <c r="N328" s="170">
        <v>4.2444109651311956E-2</v>
      </c>
      <c r="O328" s="170">
        <v>4.3802061766548904E-2</v>
      </c>
      <c r="P328" s="170">
        <v>4.1946189187794303E-2</v>
      </c>
      <c r="Q328" s="170">
        <v>4.4640646159795121E-2</v>
      </c>
      <c r="R328" s="170">
        <v>4.8125419797982481E-2</v>
      </c>
      <c r="S328" s="170">
        <v>4.0232994483229555E-2</v>
      </c>
      <c r="T328" s="170">
        <v>4.5683452281965596E-2</v>
      </c>
      <c r="U328" s="170">
        <v>4.0674041230646336E-2</v>
      </c>
      <c r="V328" s="170">
        <v>3.2597428349561475E-2</v>
      </c>
      <c r="W328" s="170">
        <v>3.8488556323146648E-2</v>
      </c>
      <c r="X328" s="170">
        <v>4.7541362857948695E-2</v>
      </c>
      <c r="Y328" s="170">
        <v>4.1844524032217487E-2</v>
      </c>
      <c r="Z328" s="170">
        <v>4.4142279000647294E-2</v>
      </c>
      <c r="AA328" s="8">
        <v>4.007390244240417E-2</v>
      </c>
      <c r="AB328" s="8">
        <v>4.0662289937066796E-2</v>
      </c>
      <c r="AN328" s="8"/>
      <c r="AQ328" s="8"/>
    </row>
    <row r="329" spans="1:43" x14ac:dyDescent="0.2">
      <c r="A329" s="7" t="str">
        <f t="shared" si="5"/>
        <v>bue_nemiet_CFR_Ja_21</v>
      </c>
      <c r="B329" s="5" t="s">
        <v>3830</v>
      </c>
      <c r="C329" s="5" t="s">
        <v>188</v>
      </c>
      <c r="D329" s="5">
        <v>21</v>
      </c>
      <c r="E329" s="8" t="s">
        <v>3832</v>
      </c>
      <c r="F329" s="170">
        <v>5.1639321362173259E-2</v>
      </c>
      <c r="G329" s="170">
        <v>4.7191305956520366E-2</v>
      </c>
      <c r="H329" s="170">
        <v>4.6874082771922947E-2</v>
      </c>
      <c r="I329" s="170">
        <v>4.6420357480413808E-2</v>
      </c>
      <c r="J329" s="170">
        <v>4.4209951501633218E-2</v>
      </c>
      <c r="K329" s="170">
        <v>4.0216694482819906E-2</v>
      </c>
      <c r="L329" s="170">
        <v>3.8683234696331552E-2</v>
      </c>
      <c r="M329" s="170">
        <v>3.9169176662158314E-2</v>
      </c>
      <c r="N329" s="170">
        <v>3.9856365447226975E-2</v>
      </c>
      <c r="O329" s="170">
        <v>3.9404325413077118E-2</v>
      </c>
      <c r="P329" s="170">
        <v>4.0708190226103919E-2</v>
      </c>
      <c r="Q329" s="170">
        <v>4.8640487269196793E-2</v>
      </c>
      <c r="R329" s="170">
        <v>4.1153393646894243E-2</v>
      </c>
      <c r="S329" s="170">
        <v>3.6134124019673357E-2</v>
      </c>
      <c r="T329" s="170">
        <v>3.5714342956294449E-2</v>
      </c>
      <c r="U329" s="170">
        <v>3.6408197025757871E-2</v>
      </c>
      <c r="V329" s="170">
        <v>2.6866588531171628E-2</v>
      </c>
      <c r="W329" s="170">
        <v>3.036764366843971E-2</v>
      </c>
      <c r="X329" s="170">
        <v>4.0217185980954591E-2</v>
      </c>
      <c r="Y329" s="170">
        <v>3.9993290157563595E-2</v>
      </c>
      <c r="Z329" s="170">
        <v>4.0720637023704251E-2</v>
      </c>
      <c r="AA329" s="8">
        <v>4.1064183836770608E-2</v>
      </c>
      <c r="AB329" s="8">
        <v>3.5087922316631173E-2</v>
      </c>
      <c r="AN329" s="8"/>
      <c r="AQ329" s="8"/>
    </row>
    <row r="330" spans="1:43" x14ac:dyDescent="0.2">
      <c r="A330" s="7" t="str">
        <f t="shared" si="5"/>
        <v>bue_nemiet_CFR_Ja_22</v>
      </c>
      <c r="B330" s="5" t="s">
        <v>3830</v>
      </c>
      <c r="C330" s="5" t="s">
        <v>188</v>
      </c>
      <c r="D330" s="5">
        <v>22</v>
      </c>
      <c r="E330" s="8" t="s">
        <v>3832</v>
      </c>
      <c r="F330" s="170">
        <v>5.6966736407152357E-2</v>
      </c>
      <c r="G330" s="170">
        <v>5.0612763121403906E-2</v>
      </c>
      <c r="H330" s="170">
        <v>5.0785046767695192E-2</v>
      </c>
      <c r="I330" s="170">
        <v>5.1388831557715682E-2</v>
      </c>
      <c r="J330" s="170">
        <v>4.7212701965034479E-2</v>
      </c>
      <c r="K330" s="170">
        <v>4.1679800638070752E-2</v>
      </c>
      <c r="L330" s="170">
        <v>4.249093106700929E-2</v>
      </c>
      <c r="M330" s="170">
        <v>4.2780523849436897E-2</v>
      </c>
      <c r="N330" s="170">
        <v>4.42703318579497E-2</v>
      </c>
      <c r="O330" s="170">
        <v>4.244580076005966E-2</v>
      </c>
      <c r="P330" s="170">
        <v>4.1397979794459479E-2</v>
      </c>
      <c r="Q330" s="170">
        <v>4.5168313092641577E-2</v>
      </c>
      <c r="R330" s="170">
        <v>4.0810923084116948E-2</v>
      </c>
      <c r="S330" s="170">
        <v>3.7572655382130352E-2</v>
      </c>
      <c r="T330" s="170">
        <v>3.6036157647342061E-2</v>
      </c>
      <c r="U330" s="170">
        <v>3.8356018086674763E-2</v>
      </c>
      <c r="V330" s="170">
        <v>3.081219847533483E-2</v>
      </c>
      <c r="W330" s="170">
        <v>3.3899732639803129E-2</v>
      </c>
      <c r="X330" s="170">
        <v>4.6649744961757937E-2</v>
      </c>
      <c r="Y330" s="170">
        <v>3.8821345025788573E-2</v>
      </c>
      <c r="Z330" s="170">
        <v>4.1194644745531334E-2</v>
      </c>
      <c r="AA330" s="8">
        <v>4.467507320330235E-2</v>
      </c>
      <c r="AB330" s="8">
        <v>3.7293286290029648E-2</v>
      </c>
      <c r="AN330" s="8"/>
      <c r="AQ330" s="8"/>
    </row>
    <row r="331" spans="1:43" x14ac:dyDescent="0.2">
      <c r="A331" s="7" t="str">
        <f t="shared" si="5"/>
        <v>bue_nemiet_CFR_Ja_23</v>
      </c>
      <c r="B331" s="5" t="s">
        <v>3830</v>
      </c>
      <c r="C331" s="5" t="s">
        <v>188</v>
      </c>
      <c r="D331" s="5">
        <v>23</v>
      </c>
      <c r="E331" s="8" t="s">
        <v>3832</v>
      </c>
      <c r="F331" s="170">
        <v>5.5051191314598971E-2</v>
      </c>
      <c r="G331" s="170">
        <v>4.9378612206752791E-2</v>
      </c>
      <c r="H331" s="170">
        <v>4.9546836743229759E-2</v>
      </c>
      <c r="I331" s="170">
        <v>4.8772561879284158E-2</v>
      </c>
      <c r="J331" s="170">
        <v>4.6460363467027491E-2</v>
      </c>
      <c r="K331" s="170">
        <v>4.2638179347636265E-2</v>
      </c>
      <c r="L331" s="170">
        <v>4.0569074328105609E-2</v>
      </c>
      <c r="M331" s="170">
        <v>4.0698891566751917E-2</v>
      </c>
      <c r="N331" s="170">
        <v>4.6357474893439596E-2</v>
      </c>
      <c r="O331" s="170">
        <v>3.7188475381729792E-2</v>
      </c>
      <c r="P331" s="170">
        <v>4.3696537708279408E-2</v>
      </c>
      <c r="Q331" s="170">
        <v>6.6573777469255663E-2</v>
      </c>
      <c r="R331" s="170">
        <v>3.2711517355543895E-2</v>
      </c>
      <c r="S331" s="170">
        <v>4.4960806818133768E-2</v>
      </c>
      <c r="T331" s="170">
        <v>4.5049824480924337E-2</v>
      </c>
      <c r="U331" s="170">
        <v>3.902564097446766E-2</v>
      </c>
      <c r="V331" s="170">
        <v>2.6378872231427226E-2</v>
      </c>
      <c r="W331" s="170">
        <v>3.2412348720190248E-2</v>
      </c>
      <c r="X331" s="170">
        <v>4.2111343965108988E-2</v>
      </c>
      <c r="Y331" s="170">
        <v>4.05638669081438E-2</v>
      </c>
      <c r="Z331" s="170">
        <v>4.4832294140055559E-2</v>
      </c>
      <c r="AA331" s="8">
        <v>4.2388044161838251E-2</v>
      </c>
      <c r="AB331" s="8">
        <v>3.9261186061976566E-2</v>
      </c>
      <c r="AN331" s="8"/>
      <c r="AQ331" s="8"/>
    </row>
    <row r="332" spans="1:43" x14ac:dyDescent="0.2">
      <c r="A332" s="7" t="str">
        <f t="shared" si="5"/>
        <v>bue_nemiet_CFR_Ja_24</v>
      </c>
      <c r="B332" s="5" t="s">
        <v>3830</v>
      </c>
      <c r="C332" s="5" t="s">
        <v>188</v>
      </c>
      <c r="D332" s="5">
        <v>24</v>
      </c>
      <c r="E332" s="8" t="s">
        <v>3832</v>
      </c>
      <c r="F332" s="170">
        <v>5.330497011402107E-2</v>
      </c>
      <c r="G332" s="170">
        <v>5.0301509893112585E-2</v>
      </c>
      <c r="H332" s="170">
        <v>4.9111320356666377E-2</v>
      </c>
      <c r="I332" s="170">
        <v>4.9029336353316993E-2</v>
      </c>
      <c r="J332" s="170">
        <v>4.2455251258047694E-2</v>
      </c>
      <c r="K332" s="170">
        <v>4.3582463380823819E-2</v>
      </c>
      <c r="L332" s="170">
        <v>4.1556378479954685E-2</v>
      </c>
      <c r="M332" s="170">
        <v>4.3021087646512496E-2</v>
      </c>
      <c r="N332" s="170">
        <v>4.6593503104262385E-2</v>
      </c>
      <c r="O332" s="170">
        <v>4.4585592787201381E-2</v>
      </c>
      <c r="P332" s="170">
        <v>4.0238794600275359E-2</v>
      </c>
      <c r="Q332" s="170">
        <v>5.0915094082198367E-2</v>
      </c>
      <c r="R332" s="170">
        <v>3.6760163660415499E-2</v>
      </c>
      <c r="S332" s="170">
        <v>4.4548063432561104E-2</v>
      </c>
      <c r="T332" s="170">
        <v>4.2177231844760799E-2</v>
      </c>
      <c r="U332" s="170">
        <v>3.6235777943189051E-2</v>
      </c>
      <c r="V332" s="170">
        <v>2.6357770021529597E-2</v>
      </c>
      <c r="W332" s="170">
        <v>3.1100151463064125E-2</v>
      </c>
      <c r="X332" s="170">
        <v>4.0373270567414375E-2</v>
      </c>
      <c r="Y332" s="170">
        <v>3.5936482525685702E-2</v>
      </c>
      <c r="Z332" s="170">
        <v>4.3771561950842676E-2</v>
      </c>
      <c r="AA332" s="8">
        <v>3.6716792703257298E-2</v>
      </c>
      <c r="AB332" s="8">
        <v>3.4379266241105981E-2</v>
      </c>
      <c r="AN332" s="8"/>
      <c r="AQ332" s="8"/>
    </row>
    <row r="333" spans="1:43" x14ac:dyDescent="0.2">
      <c r="A333" s="7" t="str">
        <f t="shared" si="5"/>
        <v>bue_nemiet_CFR_Ja_25</v>
      </c>
      <c r="B333" s="5" t="s">
        <v>3830</v>
      </c>
      <c r="C333" s="5" t="s">
        <v>188</v>
      </c>
      <c r="D333" s="5">
        <v>25</v>
      </c>
      <c r="E333" s="8" t="s">
        <v>3832</v>
      </c>
      <c r="F333" s="170">
        <v>4.9981893999469208E-2</v>
      </c>
      <c r="G333" s="170">
        <v>4.4139247403937848E-2</v>
      </c>
      <c r="H333" s="170">
        <v>4.4419633937641222E-2</v>
      </c>
      <c r="I333" s="170">
        <v>4.782407993458291E-2</v>
      </c>
      <c r="J333" s="170">
        <v>4.2250125454951278E-2</v>
      </c>
      <c r="K333" s="170">
        <v>3.2041029659297379E-2</v>
      </c>
      <c r="L333" s="170">
        <v>3.7921791164212591E-2</v>
      </c>
      <c r="M333" s="170">
        <v>3.749575529225526E-2</v>
      </c>
      <c r="N333" s="170">
        <v>3.4458651209855966E-2</v>
      </c>
      <c r="O333" s="170">
        <v>3.512088677832604E-2</v>
      </c>
      <c r="P333" s="170">
        <v>4.5014908483242397E-2</v>
      </c>
      <c r="Q333" s="170">
        <v>3.6517128730924962E-2</v>
      </c>
      <c r="R333" s="170">
        <v>3.2033265447456494E-2</v>
      </c>
      <c r="S333" s="170">
        <v>3.3315274698917652E-2</v>
      </c>
      <c r="T333" s="170">
        <v>3.2021948849321358E-2</v>
      </c>
      <c r="U333" s="170">
        <v>3.4498038829285323E-2</v>
      </c>
      <c r="V333" s="170">
        <v>2.8162696805950523E-2</v>
      </c>
      <c r="W333" s="170">
        <v>2.8600220071034726E-2</v>
      </c>
      <c r="X333" s="170">
        <v>3.8099122782938567E-2</v>
      </c>
      <c r="Y333" s="170">
        <v>3.0662760150528542E-2</v>
      </c>
      <c r="Z333" s="170">
        <v>3.0931360155667501E-2</v>
      </c>
      <c r="AA333" s="8">
        <v>3.4115485441181509E-2</v>
      </c>
      <c r="AB333" s="8">
        <v>3.192852945170712E-2</v>
      </c>
      <c r="AN333" s="8"/>
      <c r="AQ333" s="8"/>
    </row>
    <row r="334" spans="1:43" x14ac:dyDescent="0.2">
      <c r="A334" s="7" t="str">
        <f t="shared" si="5"/>
        <v>bue_mw_WAR_Ja_1</v>
      </c>
      <c r="B334" s="5" t="s">
        <v>3831</v>
      </c>
      <c r="C334" s="5" t="s">
        <v>188</v>
      </c>
      <c r="D334" s="5">
        <v>1</v>
      </c>
      <c r="E334" s="8" t="s">
        <v>3832</v>
      </c>
      <c r="F334" s="170">
        <v>0.13809858717247314</v>
      </c>
      <c r="G334" s="170">
        <v>-6.5773503351647111E-3</v>
      </c>
      <c r="H334" s="170">
        <v>-3.7916324218084219E-2</v>
      </c>
      <c r="I334" s="170">
        <v>-8.6249294775710972E-3</v>
      </c>
      <c r="J334" s="170">
        <v>0.19136277871498497</v>
      </c>
      <c r="K334" s="170">
        <v>1.7381216938370248E-3</v>
      </c>
      <c r="L334" s="170">
        <v>4.6321626690083217E-2</v>
      </c>
      <c r="M334" s="170">
        <v>-5.9049021376845645E-2</v>
      </c>
      <c r="N334" s="170">
        <v>2.8674313082539982E-2</v>
      </c>
      <c r="O334" s="170">
        <v>6.8395993007439593E-3</v>
      </c>
      <c r="P334" s="170">
        <v>-3.4693850358162859E-2</v>
      </c>
      <c r="Q334" s="170">
        <v>0.16252207132869745</v>
      </c>
      <c r="R334" s="170">
        <v>-1.1840520551562483E-2</v>
      </c>
      <c r="S334" s="170">
        <v>3.1520253256047681E-3</v>
      </c>
      <c r="T334" s="170">
        <v>1.1610531338887009E-2</v>
      </c>
      <c r="U334" s="170">
        <v>4.2414850904900936E-2</v>
      </c>
      <c r="V334" s="170">
        <v>-0.15353802710474929</v>
      </c>
      <c r="W334" s="170">
        <v>-0.12267773644441415</v>
      </c>
      <c r="X334" s="170">
        <v>0.1786238345330442</v>
      </c>
      <c r="Y334" s="170">
        <v>-1.80925507416414E-2</v>
      </c>
      <c r="Z334" s="170">
        <v>6.6421658824315388E-2</v>
      </c>
      <c r="AA334" s="8">
        <v>8.6456699590140351E-2</v>
      </c>
      <c r="AB334" s="8">
        <v>-6.2963426586463922E-2</v>
      </c>
      <c r="AN334" s="8"/>
      <c r="AQ334" s="8"/>
    </row>
    <row r="335" spans="1:43" x14ac:dyDescent="0.2">
      <c r="A335" s="7" t="str">
        <f t="shared" si="5"/>
        <v>bue_mw_WAR_Ja_2</v>
      </c>
      <c r="B335" s="5" t="s">
        <v>3831</v>
      </c>
      <c r="C335" s="5" t="s">
        <v>188</v>
      </c>
      <c r="D335" s="5">
        <v>2</v>
      </c>
      <c r="E335" s="8" t="s">
        <v>3832</v>
      </c>
      <c r="F335" s="170">
        <v>9.3937570907280055E-2</v>
      </c>
      <c r="G335" s="170">
        <v>6.7604314369114071E-3</v>
      </c>
      <c r="H335" s="170">
        <v>-6.3446598322176584E-3</v>
      </c>
      <c r="I335" s="170">
        <v>5.0580687532339796E-2</v>
      </c>
      <c r="J335" s="170">
        <v>9.7862414832099676E-2</v>
      </c>
      <c r="K335" s="170">
        <v>2.7737068564407608E-2</v>
      </c>
      <c r="L335" s="170">
        <v>-1.3449724429504761E-2</v>
      </c>
      <c r="M335" s="170">
        <v>-1.4242057395976171E-2</v>
      </c>
      <c r="N335" s="170">
        <v>1.9871596224874999E-2</v>
      </c>
      <c r="O335" s="170">
        <v>5.362634009773215E-3</v>
      </c>
      <c r="P335" s="170">
        <v>-2.4213120230132779E-2</v>
      </c>
      <c r="Q335" s="170">
        <v>6.352928454130069E-2</v>
      </c>
      <c r="R335" s="170">
        <v>6.9071383332949488E-2</v>
      </c>
      <c r="S335" s="170">
        <v>-3.6561706100650238E-2</v>
      </c>
      <c r="T335" s="170">
        <v>8.0500535284854235E-2</v>
      </c>
      <c r="U335" s="170">
        <v>4.9816242722817261E-2</v>
      </c>
      <c r="V335" s="170">
        <v>-0.19792186293218128</v>
      </c>
      <c r="W335" s="170">
        <v>-0.12674417552723183</v>
      </c>
      <c r="X335" s="170">
        <v>0.21561946208340887</v>
      </c>
      <c r="Y335" s="170">
        <v>-3.4788320813400886E-2</v>
      </c>
      <c r="Z335" s="170">
        <v>-4.6117421346780652E-2</v>
      </c>
      <c r="AA335" s="8">
        <v>3.5334880221600695E-2</v>
      </c>
      <c r="AB335" s="8">
        <v>-0.12778246335644672</v>
      </c>
      <c r="AN335" s="8"/>
      <c r="AQ335" s="8"/>
    </row>
    <row r="336" spans="1:43" x14ac:dyDescent="0.2">
      <c r="A336" s="7" t="str">
        <f t="shared" si="5"/>
        <v>bue_mw_WAR_Ja_3</v>
      </c>
      <c r="B336" s="5" t="s">
        <v>3831</v>
      </c>
      <c r="C336" s="5" t="s">
        <v>188</v>
      </c>
      <c r="D336" s="5">
        <v>3</v>
      </c>
      <c r="E336" s="8" t="s">
        <v>3832</v>
      </c>
      <c r="F336" s="170">
        <v>0.11572296463846676</v>
      </c>
      <c r="G336" s="170">
        <v>2.01528968836584E-3</v>
      </c>
      <c r="H336" s="170">
        <v>7.5709787288069652E-3</v>
      </c>
      <c r="I336" s="170">
        <v>3.8151689505636632E-2</v>
      </c>
      <c r="J336" s="170">
        <v>0.197913464021376</v>
      </c>
      <c r="K336" s="170">
        <v>4.8963982665024774E-2</v>
      </c>
      <c r="L336" s="170">
        <v>5.272542595817109E-3</v>
      </c>
      <c r="M336" s="170">
        <v>4.0757736456025206E-3</v>
      </c>
      <c r="N336" s="170">
        <v>-4.4397305031060874E-3</v>
      </c>
      <c r="O336" s="170">
        <v>0.10732164262998167</v>
      </c>
      <c r="P336" s="170">
        <v>-3.441198611098184E-2</v>
      </c>
      <c r="Q336" s="170">
        <v>0.10068640189656231</v>
      </c>
      <c r="R336" s="170">
        <v>0.12368476422391028</v>
      </c>
      <c r="S336" s="170">
        <v>2.2781809651586382E-2</v>
      </c>
      <c r="T336" s="170">
        <v>4.3183553302514888E-3</v>
      </c>
      <c r="U336" s="170">
        <v>3.5779382767724854E-2</v>
      </c>
      <c r="V336" s="170">
        <v>-0.17500866732072029</v>
      </c>
      <c r="W336" s="170">
        <v>-7.8460538789201006E-2</v>
      </c>
      <c r="X336" s="170">
        <v>0.19202706293720739</v>
      </c>
      <c r="Y336" s="170">
        <v>-2.9498144610638932E-2</v>
      </c>
      <c r="Z336" s="170">
        <v>-9.3669580832212662E-2</v>
      </c>
      <c r="AA336" s="8">
        <v>0.10642186237044116</v>
      </c>
      <c r="AB336" s="8">
        <v>-8.2860687684776835E-2</v>
      </c>
      <c r="AN336" s="8"/>
      <c r="AQ336" s="8"/>
    </row>
    <row r="337" spans="1:43" x14ac:dyDescent="0.2">
      <c r="A337" s="7" t="str">
        <f t="shared" si="5"/>
        <v>bue_mw_WAR_Ja_5</v>
      </c>
      <c r="B337" s="5" t="s">
        <v>3831</v>
      </c>
      <c r="C337" s="5" t="s">
        <v>188</v>
      </c>
      <c r="D337" s="5">
        <v>5</v>
      </c>
      <c r="E337" s="8" t="s">
        <v>3832</v>
      </c>
      <c r="F337" s="170">
        <v>0.14053419690779489</v>
      </c>
      <c r="G337" s="170">
        <v>-1.0478708459868313E-2</v>
      </c>
      <c r="H337" s="170">
        <v>-4.2927234136486914E-2</v>
      </c>
      <c r="I337" s="170">
        <v>6.5843838550137868E-2</v>
      </c>
      <c r="J337" s="170">
        <v>9.9284808105388089E-2</v>
      </c>
      <c r="K337" s="170">
        <v>2.0562611752529936E-2</v>
      </c>
      <c r="L337" s="170">
        <v>-2.6990439556489165E-2</v>
      </c>
      <c r="M337" s="170">
        <v>2.524356884983181E-2</v>
      </c>
      <c r="N337" s="170">
        <v>2.4537615357351328E-2</v>
      </c>
      <c r="O337" s="170">
        <v>0.11993625126214846</v>
      </c>
      <c r="P337" s="170">
        <v>-8.7861079603844927E-2</v>
      </c>
      <c r="Q337" s="170">
        <v>9.3724497007736884E-2</v>
      </c>
      <c r="R337" s="170">
        <v>0.20808392592637714</v>
      </c>
      <c r="S337" s="170">
        <v>0.10058473966452808</v>
      </c>
      <c r="T337" s="170">
        <v>-0.19645663507982347</v>
      </c>
      <c r="U337" s="170">
        <v>5.2350087085835328E-2</v>
      </c>
      <c r="V337" s="170">
        <v>-0.18037265243585188</v>
      </c>
      <c r="W337" s="170">
        <v>-0.13399923912605027</v>
      </c>
      <c r="X337" s="170">
        <v>7.2060278974264369E-2</v>
      </c>
      <c r="Y337" s="170">
        <v>-3.3108881469859908E-2</v>
      </c>
      <c r="Z337" s="170">
        <v>6.3558447935369689E-2</v>
      </c>
      <c r="AA337" s="8">
        <v>9.9060529889899662E-2</v>
      </c>
      <c r="AB337" s="8">
        <v>-0.10914042776264665</v>
      </c>
      <c r="AN337" s="8"/>
      <c r="AQ337" s="8"/>
    </row>
    <row r="338" spans="1:43" x14ac:dyDescent="0.2">
      <c r="A338" s="7" t="str">
        <f t="shared" si="5"/>
        <v>bue_mw_WAR_Ja_9</v>
      </c>
      <c r="B338" s="5" t="s">
        <v>3831</v>
      </c>
      <c r="C338" s="5" t="s">
        <v>188</v>
      </c>
      <c r="D338" s="5">
        <v>9</v>
      </c>
      <c r="E338" s="8" t="s">
        <v>3832</v>
      </c>
      <c r="F338" s="170">
        <v>0.14607257780626348</v>
      </c>
      <c r="G338" s="170">
        <v>-1.2686653112690127E-2</v>
      </c>
      <c r="H338" s="170">
        <v>-4.0550485603059516E-2</v>
      </c>
      <c r="I338" s="170">
        <v>4.3552777395456932E-2</v>
      </c>
      <c r="J338" s="170">
        <v>0.25683629948526754</v>
      </c>
      <c r="K338" s="170">
        <v>5.7716883502102245E-2</v>
      </c>
      <c r="L338" s="170">
        <v>2.4098112322949783E-2</v>
      </c>
      <c r="M338" s="170">
        <v>1.9638578112520344E-2</v>
      </c>
      <c r="N338" s="170">
        <v>2.1454543466066234E-3</v>
      </c>
      <c r="O338" s="170">
        <v>1.6182575916328101E-2</v>
      </c>
      <c r="P338" s="170">
        <v>1.9354051392526772E-2</v>
      </c>
      <c r="Q338" s="170">
        <v>0.15790908056335251</v>
      </c>
      <c r="R338" s="170">
        <v>4.0385438179287636E-2</v>
      </c>
      <c r="S338" s="170">
        <v>-1.3406750724620942E-2</v>
      </c>
      <c r="T338" s="170">
        <v>-5.9413044288898931E-2</v>
      </c>
      <c r="U338" s="170">
        <v>0.12877077519084978</v>
      </c>
      <c r="V338" s="170">
        <v>-0.20560300780430241</v>
      </c>
      <c r="W338" s="170">
        <v>-0.13134213487348134</v>
      </c>
      <c r="X338" s="170">
        <v>-7.4515806647771576E-2</v>
      </c>
      <c r="Y338" s="170">
        <v>7.227438543895337E-2</v>
      </c>
      <c r="Z338" s="170">
        <v>0.3399107297307149</v>
      </c>
      <c r="AA338" s="8">
        <v>0.1942294324797702</v>
      </c>
      <c r="AB338" s="8">
        <v>-7.1699345692433081E-2</v>
      </c>
      <c r="AN338" s="8"/>
      <c r="AQ338" s="8"/>
    </row>
    <row r="339" spans="1:43" x14ac:dyDescent="0.2">
      <c r="A339" s="7" t="str">
        <f t="shared" si="5"/>
        <v>bue_mw_WAR_Ja_10</v>
      </c>
      <c r="B339" s="5" t="s">
        <v>3831</v>
      </c>
      <c r="C339" s="5" t="s">
        <v>188</v>
      </c>
      <c r="D339" s="5">
        <v>10</v>
      </c>
      <c r="E339" s="8" t="s">
        <v>3832</v>
      </c>
      <c r="F339" s="170">
        <v>8.6861635068908649E-2</v>
      </c>
      <c r="G339" s="170">
        <v>1.006767324136959E-2</v>
      </c>
      <c r="H339" s="170">
        <v>-1.1607324346157855E-3</v>
      </c>
      <c r="I339" s="170">
        <v>4.5309173599066943E-2</v>
      </c>
      <c r="J339" s="170">
        <v>8.560403170588482E-2</v>
      </c>
      <c r="K339" s="170">
        <v>3.7135217693743616E-2</v>
      </c>
      <c r="L339" s="170">
        <v>-1.1506216489659216E-2</v>
      </c>
      <c r="M339" s="170">
        <v>-1.1155682976914383E-2</v>
      </c>
      <c r="N339" s="170">
        <v>6.1790695430328446E-2</v>
      </c>
      <c r="O339" s="170">
        <v>5.9846272808234957E-3</v>
      </c>
      <c r="P339" s="170">
        <v>5.9283420358693384E-2</v>
      </c>
      <c r="Q339" s="170">
        <v>0.149802233732933</v>
      </c>
      <c r="R339" s="170">
        <v>-1.5504118930665056E-2</v>
      </c>
      <c r="S339" s="170">
        <v>-6.5833312400715993E-3</v>
      </c>
      <c r="T339" s="170">
        <v>-2.6322358805000889E-2</v>
      </c>
      <c r="U339" s="170">
        <v>9.5456287248106619E-2</v>
      </c>
      <c r="V339" s="170">
        <v>-6.1351988681230485E-2</v>
      </c>
      <c r="W339" s="170">
        <v>-0.20629146155858946</v>
      </c>
      <c r="X339" s="170">
        <v>-1.0387781322568013E-2</v>
      </c>
      <c r="Y339" s="170">
        <v>-2.4908700639648673E-2</v>
      </c>
      <c r="Z339" s="170">
        <v>0.14695470953537604</v>
      </c>
      <c r="AA339" s="8">
        <v>7.5410933934402902E-2</v>
      </c>
      <c r="AB339" s="8">
        <v>-0.14970270851867062</v>
      </c>
      <c r="AN339" s="8"/>
      <c r="AQ339" s="8"/>
    </row>
    <row r="340" spans="1:43" x14ac:dyDescent="0.2">
      <c r="A340" s="7" t="str">
        <f t="shared" si="5"/>
        <v>bue_mw_WAR_Ja_11</v>
      </c>
      <c r="B340" s="5" t="s">
        <v>3831</v>
      </c>
      <c r="C340" s="5" t="s">
        <v>188</v>
      </c>
      <c r="D340" s="5">
        <v>11</v>
      </c>
      <c r="E340" s="8" t="s">
        <v>3832</v>
      </c>
      <c r="F340" s="170">
        <v>0.11572572247510449</v>
      </c>
      <c r="G340" s="170">
        <v>1.0378903885048807E-3</v>
      </c>
      <c r="H340" s="170">
        <v>-6.9517301263028131E-2</v>
      </c>
      <c r="I340" s="170">
        <v>5.5571879735988317E-2</v>
      </c>
      <c r="J340" s="170">
        <v>0.10067411506621604</v>
      </c>
      <c r="K340" s="170">
        <v>-8.995058335520667E-2</v>
      </c>
      <c r="L340" s="170">
        <v>1.0147598193358309E-2</v>
      </c>
      <c r="M340" s="170">
        <v>-3.1472150234001961E-2</v>
      </c>
      <c r="N340" s="170">
        <v>7.1456155649528119E-2</v>
      </c>
      <c r="O340" s="170">
        <v>8.8921246480778926E-2</v>
      </c>
      <c r="P340" s="170">
        <v>4.2227657087638981E-3</v>
      </c>
      <c r="Q340" s="170">
        <v>8.9906708984015538E-2</v>
      </c>
      <c r="R340" s="170">
        <v>0.10263465141354455</v>
      </c>
      <c r="S340" s="170">
        <v>2.3698681777395425E-2</v>
      </c>
      <c r="T340" s="170">
        <v>-9.5281643774152158E-3</v>
      </c>
      <c r="U340" s="170">
        <v>2.8670135670268992E-2</v>
      </c>
      <c r="V340" s="170">
        <v>-0.19705752358403972</v>
      </c>
      <c r="W340" s="170">
        <v>-0.12129528549921798</v>
      </c>
      <c r="X340" s="170">
        <v>0.16031598680023884</v>
      </c>
      <c r="Y340" s="170">
        <v>-1.4339706554427734E-2</v>
      </c>
      <c r="Z340" s="170">
        <v>3.1121051985673498E-2</v>
      </c>
      <c r="AA340" s="8">
        <v>2.9972664850789643E-2</v>
      </c>
      <c r="AB340" s="8">
        <v>-8.6891110475555311E-2</v>
      </c>
      <c r="AN340" s="8"/>
      <c r="AQ340" s="8"/>
    </row>
    <row r="341" spans="1:43" x14ac:dyDescent="0.2">
      <c r="A341" s="7" t="str">
        <f t="shared" si="5"/>
        <v>bue_mw_WAR_Ja_12</v>
      </c>
      <c r="B341" s="5" t="s">
        <v>3831</v>
      </c>
      <c r="C341" s="5" t="s">
        <v>188</v>
      </c>
      <c r="D341" s="5">
        <v>12</v>
      </c>
      <c r="E341" s="8" t="s">
        <v>3832</v>
      </c>
      <c r="F341" s="170">
        <v>0.10378580298751605</v>
      </c>
      <c r="G341" s="170">
        <v>5.2902009342058021E-2</v>
      </c>
      <c r="H341" s="170">
        <v>2.5506646050221127E-2</v>
      </c>
      <c r="I341" s="170">
        <v>4.3573687722955334E-3</v>
      </c>
      <c r="J341" s="170">
        <v>8.0816516064405874E-2</v>
      </c>
      <c r="K341" s="170">
        <v>2.1119106328816972E-2</v>
      </c>
      <c r="L341" s="170">
        <v>5.1824211802689701E-2</v>
      </c>
      <c r="M341" s="170">
        <v>-6.7637648572722586E-3</v>
      </c>
      <c r="N341" s="170">
        <v>-3.5438336231263801E-4</v>
      </c>
      <c r="O341" s="170">
        <v>5.1579948270414899E-2</v>
      </c>
      <c r="P341" s="170">
        <v>-6.2626620364792274E-2</v>
      </c>
      <c r="Q341" s="170">
        <v>0.22528660623637053</v>
      </c>
      <c r="R341" s="170">
        <v>-2.9016453312261548E-2</v>
      </c>
      <c r="S341" s="170">
        <v>3.3624296376742135E-2</v>
      </c>
      <c r="T341" s="170">
        <v>-3.767136116260783E-3</v>
      </c>
      <c r="U341" s="170">
        <v>0.14085078717188892</v>
      </c>
      <c r="V341" s="170">
        <v>-0.19751638303484065</v>
      </c>
      <c r="W341" s="170">
        <v>-0.15599754258523624</v>
      </c>
      <c r="X341" s="170">
        <v>0.23637056170583404</v>
      </c>
      <c r="Y341" s="170">
        <v>-2.2245109651186645E-3</v>
      </c>
      <c r="Z341" s="170">
        <v>-2.2763361906592339E-2</v>
      </c>
      <c r="AA341" s="8">
        <v>3.139083602568471E-2</v>
      </c>
      <c r="AB341" s="8">
        <v>-4.2864857153132929E-2</v>
      </c>
      <c r="AN341" s="8"/>
      <c r="AQ341" s="8"/>
    </row>
    <row r="342" spans="1:43" x14ac:dyDescent="0.2">
      <c r="A342" s="7" t="str">
        <f t="shared" si="5"/>
        <v>bue_mw_WAR_Ja_13</v>
      </c>
      <c r="B342" s="5" t="s">
        <v>3831</v>
      </c>
      <c r="C342" s="5" t="s">
        <v>188</v>
      </c>
      <c r="D342" s="5">
        <v>13</v>
      </c>
      <c r="E342" s="8" t="s">
        <v>3832</v>
      </c>
      <c r="F342" s="170">
        <v>9.8201602060289828E-2</v>
      </c>
      <c r="G342" s="170">
        <v>5.7634488269429074E-2</v>
      </c>
      <c r="H342" s="170">
        <v>2.4376171462865193E-2</v>
      </c>
      <c r="I342" s="170">
        <v>8.1407306249225986E-3</v>
      </c>
      <c r="J342" s="170">
        <v>6.21818417182598E-2</v>
      </c>
      <c r="K342" s="170">
        <v>1.8180729890310721E-2</v>
      </c>
      <c r="L342" s="170">
        <v>5.2750495929065444E-2</v>
      </c>
      <c r="M342" s="170">
        <v>-7.9466387697681995E-3</v>
      </c>
      <c r="N342" s="170">
        <v>7.1130057653903567E-2</v>
      </c>
      <c r="O342" s="170">
        <v>5.957587516557572E-2</v>
      </c>
      <c r="P342" s="170">
        <v>-2.6507820144409333E-2</v>
      </c>
      <c r="Q342" s="170">
        <v>0.14461037061666415</v>
      </c>
      <c r="R342" s="170">
        <v>1.4854339601318545E-2</v>
      </c>
      <c r="S342" s="170">
        <v>7.1914555468217678E-3</v>
      </c>
      <c r="T342" s="170">
        <v>-1.9432611108309072E-2</v>
      </c>
      <c r="U342" s="170">
        <v>7.1964084127565497E-2</v>
      </c>
      <c r="V342" s="170">
        <v>-0.14309662609936891</v>
      </c>
      <c r="W342" s="170">
        <v>-9.3105556974945713E-2</v>
      </c>
      <c r="X342" s="170">
        <v>0.10370879351446205</v>
      </c>
      <c r="Y342" s="170">
        <v>-3.1051797047704777E-2</v>
      </c>
      <c r="Z342" s="170">
        <v>-2.0013845001414232E-3</v>
      </c>
      <c r="AA342" s="8">
        <v>-3.1110068229169952E-2</v>
      </c>
      <c r="AB342" s="8">
        <v>-0.10889866612775156</v>
      </c>
      <c r="AN342" s="8"/>
      <c r="AQ342" s="8"/>
    </row>
    <row r="343" spans="1:43" x14ac:dyDescent="0.2">
      <c r="A343" s="7" t="str">
        <f t="shared" si="5"/>
        <v>bue_mw_WAR_Ja_14</v>
      </c>
      <c r="B343" s="5" t="s">
        <v>3831</v>
      </c>
      <c r="C343" s="5" t="s">
        <v>188</v>
      </c>
      <c r="D343" s="5">
        <v>14</v>
      </c>
      <c r="E343" s="8" t="s">
        <v>3832</v>
      </c>
      <c r="F343" s="170">
        <v>0.11045334710489141</v>
      </c>
      <c r="G343" s="170">
        <v>6.1207656565862578E-3</v>
      </c>
      <c r="H343" s="170">
        <v>5.3016229194819964E-3</v>
      </c>
      <c r="I343" s="170">
        <v>4.5027704332293306E-2</v>
      </c>
      <c r="J343" s="170">
        <v>0.10882753900138309</v>
      </c>
      <c r="K343" s="170">
        <v>2.3477083749772421E-2</v>
      </c>
      <c r="L343" s="170">
        <v>-1.2787479160899839E-2</v>
      </c>
      <c r="M343" s="170">
        <v>4.0562694048926762E-3</v>
      </c>
      <c r="N343" s="170">
        <v>-6.0269485457696614E-2</v>
      </c>
      <c r="O343" s="170">
        <v>-3.3520523257592139E-2</v>
      </c>
      <c r="P343" s="170">
        <v>6.6261915098664304E-4</v>
      </c>
      <c r="Q343" s="170">
        <v>4.2958160762009534E-2</v>
      </c>
      <c r="R343" s="170">
        <v>0.1205957644995852</v>
      </c>
      <c r="S343" s="170">
        <v>0.1292639993266298</v>
      </c>
      <c r="T343" s="170">
        <v>-0.15286416854677165</v>
      </c>
      <c r="U343" s="170">
        <v>-2.3655418434215814E-2</v>
      </c>
      <c r="V343" s="170">
        <v>7.5354984692460381E-2</v>
      </c>
      <c r="W343" s="170">
        <v>-7.2271286223987485E-2</v>
      </c>
      <c r="X343" s="170">
        <v>5.7022193251932807E-2</v>
      </c>
      <c r="Y343" s="170">
        <v>-0.13091304904155954</v>
      </c>
      <c r="Z343" s="170">
        <v>0.16175550562598295</v>
      </c>
      <c r="AA343" s="8">
        <v>9.6557632173292829E-2</v>
      </c>
      <c r="AB343" s="8">
        <v>-0.15743611380769307</v>
      </c>
      <c r="AN343" s="8"/>
      <c r="AQ343" s="8"/>
    </row>
    <row r="344" spans="1:43" x14ac:dyDescent="0.2">
      <c r="A344" s="7" t="str">
        <f t="shared" si="5"/>
        <v>bue_mw_WAR_Ja_17</v>
      </c>
      <c r="B344" s="5" t="s">
        <v>3831</v>
      </c>
      <c r="C344" s="5" t="s">
        <v>188</v>
      </c>
      <c r="D344" s="5">
        <v>17</v>
      </c>
      <c r="E344" s="8" t="s">
        <v>3832</v>
      </c>
      <c r="F344" s="170">
        <v>0.11411469024670762</v>
      </c>
      <c r="G344" s="170">
        <v>2.5105328085284206E-3</v>
      </c>
      <c r="H344" s="170">
        <v>7.4710319643198631E-3</v>
      </c>
      <c r="I344" s="170">
        <v>4.8345311168419114E-2</v>
      </c>
      <c r="J344" s="170">
        <v>8.9140192906214111E-3</v>
      </c>
      <c r="K344" s="170">
        <v>3.6396083849531191E-2</v>
      </c>
      <c r="L344" s="170">
        <v>1.9125516648011986E-2</v>
      </c>
      <c r="M344" s="170">
        <v>3.8518956339187227E-2</v>
      </c>
      <c r="N344" s="170">
        <v>4.7710425846243298E-2</v>
      </c>
      <c r="O344" s="170">
        <v>1.0404052894597005E-2</v>
      </c>
      <c r="P344" s="170">
        <v>-1.6771533128904337E-2</v>
      </c>
      <c r="Q344" s="170">
        <v>0.19354350648543162</v>
      </c>
      <c r="R344" s="170">
        <v>-7.9649453618338972E-3</v>
      </c>
      <c r="S344" s="170">
        <v>-0.10800689179328671</v>
      </c>
      <c r="T344" s="170">
        <v>-1.2056606028809647E-4</v>
      </c>
      <c r="U344" s="170">
        <v>-1.6678269308252114E-2</v>
      </c>
      <c r="V344" s="170">
        <v>-0.11723215459881742</v>
      </c>
      <c r="W344" s="170">
        <v>-4.2686429446328056E-3</v>
      </c>
      <c r="X344" s="170">
        <v>0.13347388738822175</v>
      </c>
      <c r="Y344" s="170">
        <v>-0.10954375920715276</v>
      </c>
      <c r="Z344" s="170">
        <v>6.2278402980146419E-2</v>
      </c>
      <c r="AA344" s="8">
        <v>7.8606963547297459E-2</v>
      </c>
      <c r="AB344" s="8">
        <v>-0.12690806920580866</v>
      </c>
      <c r="AN344" s="8"/>
      <c r="AQ344" s="8"/>
    </row>
    <row r="345" spans="1:43" x14ac:dyDescent="0.2">
      <c r="A345" s="7" t="str">
        <f t="shared" si="5"/>
        <v>bue_mw_WAR_Ja_18</v>
      </c>
      <c r="B345" s="5" t="s">
        <v>3831</v>
      </c>
      <c r="C345" s="5" t="s">
        <v>188</v>
      </c>
      <c r="D345" s="5">
        <v>18</v>
      </c>
      <c r="E345" s="8" t="s">
        <v>3832</v>
      </c>
      <c r="F345" s="170">
        <v>0.12520360347856085</v>
      </c>
      <c r="G345" s="170">
        <v>-5.1819131215171677E-3</v>
      </c>
      <c r="H345" s="170">
        <v>1.1732293049036224E-2</v>
      </c>
      <c r="I345" s="170">
        <v>4.6724056292716032E-2</v>
      </c>
      <c r="J345" s="170">
        <v>0.11301530257949377</v>
      </c>
      <c r="K345" s="170">
        <v>3.6226885930181529E-2</v>
      </c>
      <c r="L345" s="170">
        <v>-1.2539869052299757E-2</v>
      </c>
      <c r="M345" s="170">
        <v>-9.2282363018668656E-3</v>
      </c>
      <c r="N345" s="170">
        <v>1.3657338931710283E-2</v>
      </c>
      <c r="O345" s="170">
        <v>6.8663793249500005E-2</v>
      </c>
      <c r="P345" s="170">
        <v>-7.2252918254752219E-2</v>
      </c>
      <c r="Q345" s="170">
        <v>0.19998665814500916</v>
      </c>
      <c r="R345" s="170">
        <v>0.14578397092642459</v>
      </c>
      <c r="S345" s="170">
        <v>-6.9191286881118197E-2</v>
      </c>
      <c r="T345" s="170">
        <v>-4.801069120801571E-2</v>
      </c>
      <c r="U345" s="170">
        <v>0.10924150967945545</v>
      </c>
      <c r="V345" s="170">
        <v>-0.18111402671504639</v>
      </c>
      <c r="W345" s="170">
        <v>-0.16563077122474912</v>
      </c>
      <c r="X345" s="170">
        <v>0.16671622497561844</v>
      </c>
      <c r="Y345" s="170">
        <v>-4.0972364401937522E-2</v>
      </c>
      <c r="Z345" s="170">
        <v>5.0315522889672115E-2</v>
      </c>
      <c r="AA345" s="8">
        <v>0.12217569808969975</v>
      </c>
      <c r="AB345" s="8">
        <v>-0.12419855507800603</v>
      </c>
      <c r="AN345" s="8"/>
      <c r="AQ345" s="8"/>
    </row>
    <row r="346" spans="1:43" x14ac:dyDescent="0.2">
      <c r="A346" s="7" t="str">
        <f t="shared" si="5"/>
        <v>bue_mw_WAR_Ja_19</v>
      </c>
      <c r="B346" s="5" t="s">
        <v>3831</v>
      </c>
      <c r="C346" s="5" t="s">
        <v>188</v>
      </c>
      <c r="D346" s="5">
        <v>19</v>
      </c>
      <c r="E346" s="8" t="s">
        <v>3832</v>
      </c>
      <c r="F346" s="170">
        <v>0.11473607513599005</v>
      </c>
      <c r="G346" s="170">
        <v>9.8938671331152417E-3</v>
      </c>
      <c r="H346" s="170">
        <v>2.9804229130949711E-3</v>
      </c>
      <c r="I346" s="170">
        <v>4.4169519086262099E-2</v>
      </c>
      <c r="J346" s="170">
        <v>0.10477763943696772</v>
      </c>
      <c r="K346" s="170">
        <v>0.10683730185458806</v>
      </c>
      <c r="L346" s="170">
        <v>2.56769575384872E-2</v>
      </c>
      <c r="M346" s="170">
        <v>-1.2256827012485538E-2</v>
      </c>
      <c r="N346" s="170">
        <v>6.3242657525395263E-3</v>
      </c>
      <c r="O346" s="170">
        <v>-4.2596918993363597E-2</v>
      </c>
      <c r="P346" s="170">
        <v>-3.4512518237820311E-2</v>
      </c>
      <c r="Q346" s="170">
        <v>0.17201295853621024</v>
      </c>
      <c r="R346" s="170">
        <v>8.6498938117761437E-2</v>
      </c>
      <c r="S346" s="170">
        <v>2.6678499724326343E-2</v>
      </c>
      <c r="T346" s="170">
        <v>2.4985181266444334E-2</v>
      </c>
      <c r="U346" s="170">
        <v>4.0757028488745073E-2</v>
      </c>
      <c r="V346" s="170">
        <v>-0.18835520292918873</v>
      </c>
      <c r="W346" s="170">
        <v>-0.11568576090658544</v>
      </c>
      <c r="X346" s="170">
        <v>0.17332277674127039</v>
      </c>
      <c r="Y346" s="170">
        <v>-5.3652181500125184E-2</v>
      </c>
      <c r="Z346" s="170">
        <v>-3.7158537625067378E-2</v>
      </c>
      <c r="AA346" s="8">
        <v>9.4878723422459732E-2</v>
      </c>
      <c r="AB346" s="8">
        <v>-0.12523936609337127</v>
      </c>
      <c r="AN346" s="8"/>
      <c r="AQ346" s="8"/>
    </row>
    <row r="347" spans="1:43" x14ac:dyDescent="0.2">
      <c r="A347" s="7" t="str">
        <f t="shared" si="5"/>
        <v>bue_mw_WAR_Ja_20</v>
      </c>
      <c r="B347" s="5" t="s">
        <v>3831</v>
      </c>
      <c r="C347" s="5" t="s">
        <v>188</v>
      </c>
      <c r="D347" s="5">
        <v>20</v>
      </c>
      <c r="E347" s="8" t="s">
        <v>3832</v>
      </c>
      <c r="F347" s="170">
        <v>0.10963933388363234</v>
      </c>
      <c r="G347" s="170">
        <v>4.5513506512695479E-3</v>
      </c>
      <c r="H347" s="170">
        <v>7.573902775533714E-3</v>
      </c>
      <c r="I347" s="170">
        <v>4.8840015060101161E-2</v>
      </c>
      <c r="J347" s="170">
        <v>0.11564063783163991</v>
      </c>
      <c r="K347" s="170">
        <v>-7.0692526481596074E-3</v>
      </c>
      <c r="L347" s="170">
        <v>3.6860540012157994E-3</v>
      </c>
      <c r="M347" s="170">
        <v>-4.0217379357521121E-4</v>
      </c>
      <c r="N347" s="170">
        <v>-3.0439744538346192E-2</v>
      </c>
      <c r="O347" s="170">
        <v>1.463323163973107E-2</v>
      </c>
      <c r="P347" s="170">
        <v>-2.1550354526552407E-2</v>
      </c>
      <c r="Q347" s="170">
        <v>8.1627159903223223E-2</v>
      </c>
      <c r="R347" s="170">
        <v>0.18064232759461119</v>
      </c>
      <c r="S347" s="170">
        <v>-2.9500211749594274E-2</v>
      </c>
      <c r="T347" s="170">
        <v>9.0112146186424713E-2</v>
      </c>
      <c r="U347" s="170">
        <v>2.0741162080480047E-2</v>
      </c>
      <c r="V347" s="170">
        <v>-0.21078098267896317</v>
      </c>
      <c r="W347" s="170">
        <v>-9.2207877253882242E-2</v>
      </c>
      <c r="X347" s="170">
        <v>0.11788145929164484</v>
      </c>
      <c r="Y347" s="170">
        <v>-5.476682219419049E-2</v>
      </c>
      <c r="Z347" s="170">
        <v>-3.2005993572612468E-2</v>
      </c>
      <c r="AA347" s="8">
        <v>-0.10055209082148198</v>
      </c>
      <c r="AB347" s="8">
        <v>-0.16158205452123253</v>
      </c>
      <c r="AN347" s="8"/>
      <c r="AQ347" s="8"/>
    </row>
    <row r="348" spans="1:43" x14ac:dyDescent="0.2">
      <c r="A348" s="7" t="str">
        <f t="shared" si="5"/>
        <v>bue_mw_WAR_Ja_21</v>
      </c>
      <c r="B348" s="5" t="s">
        <v>3831</v>
      </c>
      <c r="C348" s="5" t="s">
        <v>188</v>
      </c>
      <c r="D348" s="5">
        <v>21</v>
      </c>
      <c r="E348" s="8" t="s">
        <v>3832</v>
      </c>
      <c r="F348" s="170">
        <v>0.11363707894707642</v>
      </c>
      <c r="G348" s="170">
        <v>1.3176382722432933E-3</v>
      </c>
      <c r="H348" s="170">
        <v>7.4602798125256164E-3</v>
      </c>
      <c r="I348" s="170">
        <v>4.7690386216558078E-2</v>
      </c>
      <c r="J348" s="170">
        <v>0.11420606511319065</v>
      </c>
      <c r="K348" s="170">
        <v>2.8127469682915685E-2</v>
      </c>
      <c r="L348" s="170">
        <v>-1.1030351769030111E-2</v>
      </c>
      <c r="M348" s="170">
        <v>1.6426682493941858E-3</v>
      </c>
      <c r="N348" s="170">
        <v>4.5027109073614291E-3</v>
      </c>
      <c r="O348" s="170">
        <v>6.565497483353111E-3</v>
      </c>
      <c r="P348" s="170">
        <v>4.8693059863248012E-2</v>
      </c>
      <c r="Q348" s="170">
        <v>0.30579820953977177</v>
      </c>
      <c r="R348" s="170">
        <v>0.11251362458219516</v>
      </c>
      <c r="S348" s="170">
        <v>-2.5703096491670907E-2</v>
      </c>
      <c r="T348" s="170">
        <v>-4.7608583628063084E-2</v>
      </c>
      <c r="U348" s="170">
        <v>5.3946390489243212E-2</v>
      </c>
      <c r="V348" s="170">
        <v>-0.24191816111599018</v>
      </c>
      <c r="W348" s="170">
        <v>-0.17651123104443112</v>
      </c>
      <c r="X348" s="170">
        <v>9.2091107703555997E-2</v>
      </c>
      <c r="Y348" s="170">
        <v>4.2313855972667014E-2</v>
      </c>
      <c r="Z348" s="170">
        <v>5.0375435317096207E-2</v>
      </c>
      <c r="AA348" s="8">
        <v>9.2509233953117498E-2</v>
      </c>
      <c r="AB348" s="8">
        <v>-0.13730241098435536</v>
      </c>
      <c r="AN348" s="8"/>
      <c r="AQ348" s="8"/>
    </row>
    <row r="349" spans="1:43" x14ac:dyDescent="0.2">
      <c r="A349" s="7" t="str">
        <f t="shared" si="5"/>
        <v>bue_mw_WAR_Ja_22</v>
      </c>
      <c r="B349" s="5" t="s">
        <v>3831</v>
      </c>
      <c r="C349" s="5" t="s">
        <v>188</v>
      </c>
      <c r="D349" s="5">
        <v>22</v>
      </c>
      <c r="E349" s="8" t="s">
        <v>3832</v>
      </c>
      <c r="F349" s="170">
        <v>0.15298554531080066</v>
      </c>
      <c r="G349" s="170">
        <v>7.707120224871078E-3</v>
      </c>
      <c r="H349" s="170">
        <v>2.4483932442919354E-2</v>
      </c>
      <c r="I349" s="170">
        <v>8.951373459198475E-2</v>
      </c>
      <c r="J349" s="170">
        <v>0.11967178129069977</v>
      </c>
      <c r="K349" s="170">
        <v>2.2305045549813052E-3</v>
      </c>
      <c r="L349" s="170">
        <v>2.2064697948488643E-2</v>
      </c>
      <c r="M349" s="170">
        <v>2.9178451504703329E-2</v>
      </c>
      <c r="N349" s="170">
        <v>5.0653223773082345E-2</v>
      </c>
      <c r="O349" s="170">
        <v>2.2825967287329219E-2</v>
      </c>
      <c r="P349" s="170">
        <v>5.5460789411703182E-3</v>
      </c>
      <c r="Q349" s="170">
        <v>0.13935391938888575</v>
      </c>
      <c r="R349" s="170">
        <v>5.4528477535405795E-2</v>
      </c>
      <c r="S349" s="170">
        <v>-2.2815423468790619E-2</v>
      </c>
      <c r="T349" s="170">
        <v>-6.0000161618570913E-2</v>
      </c>
      <c r="U349" s="170">
        <v>5.9212993460134422E-2</v>
      </c>
      <c r="V349" s="170">
        <v>-0.17863695364754772</v>
      </c>
      <c r="W349" s="170">
        <v>-0.14332039690430887</v>
      </c>
      <c r="X349" s="170">
        <v>0.18751180258688827</v>
      </c>
      <c r="Y349" s="170">
        <v>-4.1589801003966476E-2</v>
      </c>
      <c r="Z349" s="170">
        <v>9.4542541287716553E-3</v>
      </c>
      <c r="AA349" s="8">
        <v>0.15134247323788519</v>
      </c>
      <c r="AB349" s="8">
        <v>-0.10446227965786115</v>
      </c>
      <c r="AN349" s="8"/>
      <c r="AQ349" s="8"/>
    </row>
    <row r="350" spans="1:43" x14ac:dyDescent="0.2">
      <c r="A350" s="7" t="str">
        <f t="shared" si="5"/>
        <v>bue_mw_WAR_Ja_23</v>
      </c>
      <c r="B350" s="5" t="s">
        <v>3831</v>
      </c>
      <c r="C350" s="5" t="s">
        <v>188</v>
      </c>
      <c r="D350" s="5">
        <v>23</v>
      </c>
      <c r="E350" s="8" t="s">
        <v>3832</v>
      </c>
      <c r="F350" s="170">
        <v>0.12823903480356402</v>
      </c>
      <c r="G350" s="170">
        <v>-4.4467628186705133E-3</v>
      </c>
      <c r="H350" s="170">
        <v>1.1964660221230661E-2</v>
      </c>
      <c r="I350" s="170">
        <v>4.6072256291124214E-2</v>
      </c>
      <c r="J350" s="170">
        <v>0.11278650476485885</v>
      </c>
      <c r="K350" s="170">
        <v>3.6096714688217402E-2</v>
      </c>
      <c r="L350" s="170">
        <v>-1.4182001432429092E-2</v>
      </c>
      <c r="M350" s="170">
        <v>-1.1027475731716474E-2</v>
      </c>
      <c r="N350" s="170">
        <v>0.10981336182141144</v>
      </c>
      <c r="O350" s="170">
        <v>-9.6329680084438096E-2</v>
      </c>
      <c r="P350" s="170">
        <v>6.9652520650565819E-2</v>
      </c>
      <c r="Q350" s="170">
        <v>0.69009459116529226</v>
      </c>
      <c r="R350" s="170">
        <v>-0.16703651257487673</v>
      </c>
      <c r="S350" s="170">
        <v>0.1564923059822505</v>
      </c>
      <c r="T350" s="170">
        <v>0.15041327847481756</v>
      </c>
      <c r="U350" s="170">
        <v>4.8838478489392045E-2</v>
      </c>
      <c r="V350" s="170">
        <v>-0.31392773849312716</v>
      </c>
      <c r="W350" s="170">
        <v>-0.23366810531857807</v>
      </c>
      <c r="X350" s="170">
        <v>6.0717915781260956E-4</v>
      </c>
      <c r="Y350" s="170">
        <v>-6.4230593971976946E-2</v>
      </c>
      <c r="Z350" s="170">
        <v>4.2449188758879819E-2</v>
      </c>
      <c r="AA350" s="8">
        <v>2.2810828438663E-2</v>
      </c>
      <c r="AB350" s="8">
        <v>-0.13187884731484001</v>
      </c>
      <c r="AN350" s="8"/>
      <c r="AQ350" s="8"/>
    </row>
    <row r="351" spans="1:43" x14ac:dyDescent="0.2">
      <c r="A351" s="7" t="str">
        <f t="shared" si="5"/>
        <v>bue_mw_WAR_Ja_24</v>
      </c>
      <c r="B351" s="5" t="s">
        <v>3831</v>
      </c>
      <c r="C351" s="5" t="s">
        <v>188</v>
      </c>
      <c r="D351" s="5">
        <v>24</v>
      </c>
      <c r="E351" s="8" t="s">
        <v>3832</v>
      </c>
      <c r="F351" s="170">
        <v>8.7779963050330201E-2</v>
      </c>
      <c r="G351" s="170">
        <v>1.0306967961770219E-2</v>
      </c>
      <c r="H351" s="170">
        <v>-1.1192373729199678E-3</v>
      </c>
      <c r="I351" s="170">
        <v>4.5649600826906278E-2</v>
      </c>
      <c r="J351" s="170">
        <v>7.5042060979044756E-3</v>
      </c>
      <c r="K351" s="170">
        <v>4.8777194763919729E-2</v>
      </c>
      <c r="L351" s="170">
        <v>2.1078840639177088E-5</v>
      </c>
      <c r="M351" s="170">
        <v>3.5268135148547097E-2</v>
      </c>
      <c r="N351" s="170">
        <v>0.10521956645202057</v>
      </c>
      <c r="O351" s="170">
        <v>7.2916702730323024E-2</v>
      </c>
      <c r="P351" s="170">
        <v>-2.4220569095437461E-2</v>
      </c>
      <c r="Q351" s="170">
        <v>0.28256822723202002</v>
      </c>
      <c r="R351" s="170">
        <v>-4.5203538519996256E-2</v>
      </c>
      <c r="S351" s="170">
        <v>0.15031907252043752</v>
      </c>
      <c r="T351" s="170">
        <v>0.1321632900729135</v>
      </c>
      <c r="U351" s="170">
        <v>5.3053106902266167E-2</v>
      </c>
      <c r="V351" s="170">
        <v>-0.25898705385203147</v>
      </c>
      <c r="W351" s="170">
        <v>-0.15919968141518981</v>
      </c>
      <c r="X351" s="170">
        <v>3.524878128395903E-2</v>
      </c>
      <c r="Y351" s="170">
        <v>-0.11213641815518338</v>
      </c>
      <c r="Z351" s="170">
        <v>0.11932037108940219</v>
      </c>
      <c r="AA351" s="8">
        <v>2.0383242709495208E-2</v>
      </c>
      <c r="AB351" s="8">
        <v>-9.7133790893607075E-2</v>
      </c>
      <c r="AN351" s="8"/>
      <c r="AQ351" s="8"/>
    </row>
    <row r="352" spans="1:43" x14ac:dyDescent="0.2">
      <c r="A352" s="7" t="str">
        <f t="shared" si="5"/>
        <v>bue_mw_WAR_Ja_25</v>
      </c>
      <c r="B352" s="5" t="s">
        <v>3831</v>
      </c>
      <c r="C352" s="5" t="s">
        <v>188</v>
      </c>
      <c r="D352" s="5">
        <v>25</v>
      </c>
      <c r="E352" s="8" t="s">
        <v>3832</v>
      </c>
      <c r="F352" s="170">
        <v>0.1605393476438548</v>
      </c>
      <c r="G352" s="170">
        <v>5.8188688535170119E-3</v>
      </c>
      <c r="H352" s="170">
        <v>2.7347912832155652E-2</v>
      </c>
      <c r="I352" s="170">
        <v>0.17017320429679805</v>
      </c>
      <c r="J352" s="170">
        <v>0.1758790136494266</v>
      </c>
      <c r="K352" s="170">
        <v>-9.2937819445399472E-2</v>
      </c>
      <c r="L352" s="170">
        <v>7.354298396622605E-2</v>
      </c>
      <c r="M352" s="170">
        <v>6.1482165572956493E-2</v>
      </c>
      <c r="N352" s="170">
        <v>-4.1485924730995549E-2</v>
      </c>
      <c r="O352" s="170">
        <v>-5.7489264688969088E-3</v>
      </c>
      <c r="P352" s="170">
        <v>0.28565145105407952</v>
      </c>
      <c r="Q352" s="170">
        <v>8.9783140195262456E-2</v>
      </c>
      <c r="R352" s="170">
        <v>-7.4771071531929523E-2</v>
      </c>
      <c r="S352" s="170">
        <v>-2.3679446690725969E-2</v>
      </c>
      <c r="T352" s="170">
        <v>-5.381388129061826E-2</v>
      </c>
      <c r="U352" s="170">
        <v>0.10533398275169947</v>
      </c>
      <c r="V352" s="170">
        <v>-0.10815389786978458</v>
      </c>
      <c r="W352" s="170">
        <v>-0.17400342021527671</v>
      </c>
      <c r="X352" s="170">
        <v>0.13297515724131337</v>
      </c>
      <c r="Y352" s="170">
        <v>-8.605355706236073E-2</v>
      </c>
      <c r="Z352" s="170">
        <v>-3.5795368527344551E-2</v>
      </c>
      <c r="AA352" s="8">
        <v>0.11609417751296691</v>
      </c>
      <c r="AB352" s="8">
        <v>-1.5382089760068829E-2</v>
      </c>
      <c r="AN352" s="8"/>
      <c r="AQ352" s="8"/>
    </row>
    <row r="353" spans="1:43" x14ac:dyDescent="0.2">
      <c r="A353" s="7" t="str">
        <f t="shared" si="5"/>
        <v>gem_nemiet_CFR_Ja_1</v>
      </c>
      <c r="B353" s="5" t="s">
        <v>3839</v>
      </c>
      <c r="C353" s="5" t="s">
        <v>188</v>
      </c>
      <c r="D353" s="5">
        <v>1</v>
      </c>
      <c r="E353" s="8" t="s">
        <v>3832</v>
      </c>
      <c r="F353" s="170">
        <v>5.1948657339585189E-2</v>
      </c>
      <c r="G353" s="170">
        <v>4.8445503222448449E-2</v>
      </c>
      <c r="H353" s="170">
        <v>4.7649344790281128E-2</v>
      </c>
      <c r="I353" s="170">
        <v>4.6819964438564725E-2</v>
      </c>
      <c r="J353" s="170">
        <v>4.6266955100670866E-2</v>
      </c>
      <c r="K353" s="170">
        <v>4.0536612696322215E-2</v>
      </c>
      <c r="L353" s="170">
        <v>4.0962206235160378E-2</v>
      </c>
      <c r="M353" s="170">
        <v>3.9656233612736701E-2</v>
      </c>
      <c r="N353" s="170">
        <v>4.1436817329224898E-2</v>
      </c>
      <c r="O353" s="170">
        <v>4.0897080475015092E-2</v>
      </c>
      <c r="P353" s="170">
        <v>3.9418680543576223E-2</v>
      </c>
      <c r="Q353" s="170">
        <v>4.1659393319023449E-2</v>
      </c>
      <c r="R353" s="170">
        <v>3.7712390228020434E-2</v>
      </c>
      <c r="S353" s="170">
        <v>3.660867668447014E-2</v>
      </c>
      <c r="T353" s="170">
        <v>3.6294850718138205E-2</v>
      </c>
      <c r="U353" s="170">
        <v>3.4264247763743851E-2</v>
      </c>
      <c r="V353" s="170">
        <v>3.0126945972127471E-2</v>
      </c>
      <c r="W353" s="170">
        <v>3.0607635240175478E-2</v>
      </c>
      <c r="X353" s="170">
        <v>3.2769024635456473E-2</v>
      </c>
      <c r="Y353" s="170">
        <v>2.8959922540839598E-2</v>
      </c>
      <c r="Z353" s="170">
        <v>2.8576000673518669E-2</v>
      </c>
      <c r="AA353" s="8">
        <v>2.752201792657101E-2</v>
      </c>
      <c r="AB353" s="8">
        <v>2.5732007357855545E-2</v>
      </c>
      <c r="AN353" s="8"/>
      <c r="AQ353" s="8"/>
    </row>
    <row r="354" spans="1:43" x14ac:dyDescent="0.2">
      <c r="A354" s="7" t="str">
        <f t="shared" si="5"/>
        <v>gem_nemiet_CFR_Ja_2</v>
      </c>
      <c r="B354" s="5" t="s">
        <v>3839</v>
      </c>
      <c r="C354" s="5" t="s">
        <v>188</v>
      </c>
      <c r="D354" s="5">
        <v>2</v>
      </c>
      <c r="E354" s="8" t="s">
        <v>3832</v>
      </c>
      <c r="F354" s="170">
        <v>5.5026160702927276E-2</v>
      </c>
      <c r="G354" s="170">
        <v>5.1616388049800024E-2</v>
      </c>
      <c r="H354" s="170">
        <v>5.1511344897101158E-2</v>
      </c>
      <c r="I354" s="170">
        <v>5.1310663390914175E-2</v>
      </c>
      <c r="J354" s="170">
        <v>4.8804083570965301E-2</v>
      </c>
      <c r="K354" s="170">
        <v>4.4376391019389061E-2</v>
      </c>
      <c r="L354" s="170">
        <v>4.3278890013969958E-2</v>
      </c>
      <c r="M354" s="170">
        <v>4.3320993700391802E-2</v>
      </c>
      <c r="N354" s="170">
        <v>4.4598072027789662E-2</v>
      </c>
      <c r="O354" s="170">
        <v>4.3909842292170979E-2</v>
      </c>
      <c r="P354" s="170">
        <v>4.2780679968031671E-2</v>
      </c>
      <c r="Q354" s="170">
        <v>4.3383394296725677E-2</v>
      </c>
      <c r="R354" s="170">
        <v>4.1430191638096615E-2</v>
      </c>
      <c r="S354" s="170">
        <v>3.8813911119467241E-2</v>
      </c>
      <c r="T354" s="170">
        <v>3.9808187291909949E-2</v>
      </c>
      <c r="U354" s="170">
        <v>3.6748763942562851E-2</v>
      </c>
      <c r="V354" s="170">
        <v>3.2587428893190482E-2</v>
      </c>
      <c r="W354" s="170">
        <v>3.3791772193626023E-2</v>
      </c>
      <c r="X354" s="170">
        <v>3.7951032452435342E-2</v>
      </c>
      <c r="Y354" s="170">
        <v>3.4752387270772865E-2</v>
      </c>
      <c r="Z354" s="170">
        <v>3.4777791191922834E-2</v>
      </c>
      <c r="AA354" s="8">
        <v>3.5255778648149702E-2</v>
      </c>
      <c r="AB354" s="8">
        <v>3.3641927849134855E-2</v>
      </c>
      <c r="AN354" s="8"/>
      <c r="AQ354" s="8"/>
    </row>
    <row r="355" spans="1:43" x14ac:dyDescent="0.2">
      <c r="A355" s="7" t="str">
        <f t="shared" si="5"/>
        <v>gem_nemiet_CFR_Ja_3</v>
      </c>
      <c r="B355" s="5" t="s">
        <v>3839</v>
      </c>
      <c r="C355" s="5" t="s">
        <v>188</v>
      </c>
      <c r="D355" s="5">
        <v>3</v>
      </c>
      <c r="E355" s="8" t="s">
        <v>3832</v>
      </c>
      <c r="F355" s="170">
        <v>5.5670099118322811E-2</v>
      </c>
      <c r="G355" s="170">
        <v>5.2063010670027221E-2</v>
      </c>
      <c r="H355" s="170">
        <v>5.2113730710001631E-2</v>
      </c>
      <c r="I355" s="170">
        <v>5.091094021249342E-2</v>
      </c>
      <c r="J355" s="170">
        <v>5.0438849034435518E-2</v>
      </c>
      <c r="K355" s="170">
        <v>4.4703860596971394E-2</v>
      </c>
      <c r="L355" s="170">
        <v>4.3633527940296749E-2</v>
      </c>
      <c r="M355" s="170">
        <v>4.3758596525421037E-2</v>
      </c>
      <c r="N355" s="170">
        <v>4.4302391517738876E-2</v>
      </c>
      <c r="O355" s="170">
        <v>4.5667354713789132E-2</v>
      </c>
      <c r="P355" s="170">
        <v>4.261969152450254E-2</v>
      </c>
      <c r="Q355" s="170">
        <v>4.4241019710034024E-2</v>
      </c>
      <c r="R355" s="170">
        <v>4.1536973214492678E-2</v>
      </c>
      <c r="S355" s="170">
        <v>3.9080889565923149E-2</v>
      </c>
      <c r="T355" s="170">
        <v>3.7852544162964095E-2</v>
      </c>
      <c r="U355" s="170">
        <v>3.5884604712683593E-2</v>
      </c>
      <c r="V355" s="170">
        <v>3.1958752236315141E-2</v>
      </c>
      <c r="W355" s="170">
        <v>3.3641604859922347E-2</v>
      </c>
      <c r="X355" s="170">
        <v>3.6497944685010594E-2</v>
      </c>
      <c r="Y355" s="170">
        <v>3.3303008717635516E-2</v>
      </c>
      <c r="Z355" s="170">
        <v>3.2450962373337944E-2</v>
      </c>
      <c r="AA355" s="8">
        <v>3.4021882215943502E-2</v>
      </c>
      <c r="AB355" s="8">
        <v>3.1551168192311206E-2</v>
      </c>
      <c r="AN355" s="8"/>
      <c r="AQ355" s="8"/>
    </row>
    <row r="356" spans="1:43" x14ac:dyDescent="0.2">
      <c r="A356" s="7" t="str">
        <f t="shared" si="5"/>
        <v>gem_nemiet_CFR_Ja_5</v>
      </c>
      <c r="B356" s="5" t="s">
        <v>3839</v>
      </c>
      <c r="C356" s="5" t="s">
        <v>188</v>
      </c>
      <c r="D356" s="5">
        <v>5</v>
      </c>
      <c r="E356" s="8" t="s">
        <v>3832</v>
      </c>
      <c r="F356" s="170">
        <v>5.1973564618874785E-2</v>
      </c>
      <c r="G356" s="170">
        <v>4.8223497821741554E-2</v>
      </c>
      <c r="H356" s="170">
        <v>4.7824156546389288E-2</v>
      </c>
      <c r="I356" s="170">
        <v>4.8086320024268665E-2</v>
      </c>
      <c r="J356" s="170">
        <v>4.5274050839139962E-2</v>
      </c>
      <c r="K356" s="170">
        <v>4.1115017519604433E-2</v>
      </c>
      <c r="L356" s="170">
        <v>4.0051585164197837E-2</v>
      </c>
      <c r="M356" s="170">
        <v>4.0976095632572623E-2</v>
      </c>
      <c r="N356" s="170">
        <v>4.1416959412400894E-2</v>
      </c>
      <c r="O356" s="170">
        <v>4.2579464531704102E-2</v>
      </c>
      <c r="P356" s="170">
        <v>3.8822697094188709E-2</v>
      </c>
      <c r="Q356" s="170">
        <v>4.1031084932607244E-2</v>
      </c>
      <c r="R356" s="170">
        <v>3.942888857829463E-2</v>
      </c>
      <c r="S356" s="170">
        <v>3.6824451033176706E-2</v>
      </c>
      <c r="T356" s="170">
        <v>3.297019180812924E-2</v>
      </c>
      <c r="U356" s="170">
        <v>3.3790420071017846E-2</v>
      </c>
      <c r="V356" s="170">
        <v>2.9705196331723697E-2</v>
      </c>
      <c r="W356" s="170">
        <v>3.0271656757328978E-2</v>
      </c>
      <c r="X356" s="170">
        <v>3.2353319461611109E-2</v>
      </c>
      <c r="Y356" s="170">
        <v>3.1018058010345528E-2</v>
      </c>
      <c r="Z356" s="170">
        <v>3.0883148470477108E-2</v>
      </c>
      <c r="AA356" s="8">
        <v>2.9879796490688205E-2</v>
      </c>
      <c r="AB356" s="8">
        <v>2.7384709430663283E-2</v>
      </c>
      <c r="AN356" s="8"/>
      <c r="AQ356" s="8"/>
    </row>
    <row r="357" spans="1:43" x14ac:dyDescent="0.2">
      <c r="A357" s="7" t="str">
        <f t="shared" si="5"/>
        <v>gem_nemiet_CFR_Ja_9</v>
      </c>
      <c r="B357" s="5" t="s">
        <v>3839</v>
      </c>
      <c r="C357" s="5" t="s">
        <v>188</v>
      </c>
      <c r="D357" s="5">
        <v>9</v>
      </c>
      <c r="E357" s="8" t="s">
        <v>3832</v>
      </c>
      <c r="F357" s="170">
        <v>5.1758312173947725E-2</v>
      </c>
      <c r="G357" s="170">
        <v>4.849645189199138E-2</v>
      </c>
      <c r="H357" s="170">
        <v>4.7660017405808108E-2</v>
      </c>
      <c r="I357" s="170">
        <v>4.7644406025326949E-2</v>
      </c>
      <c r="J357" s="170">
        <v>4.7639016688497883E-2</v>
      </c>
      <c r="K357" s="170">
        <v>4.1464737187159588E-2</v>
      </c>
      <c r="L357" s="170">
        <v>4.0567864227812195E-2</v>
      </c>
      <c r="M357" s="170">
        <v>4.0470679499673916E-2</v>
      </c>
      <c r="N357" s="170">
        <v>4.0893670726273881E-2</v>
      </c>
      <c r="O357" s="170">
        <v>4.0882118504016046E-2</v>
      </c>
      <c r="P357" s="170">
        <v>4.0195289969749061E-2</v>
      </c>
      <c r="Q357" s="170">
        <v>4.1507044202102453E-2</v>
      </c>
      <c r="R357" s="170">
        <v>3.8078070195154329E-2</v>
      </c>
      <c r="S357" s="170">
        <v>3.6226669714147612E-2</v>
      </c>
      <c r="T357" s="170">
        <v>3.5643692286051694E-2</v>
      </c>
      <c r="U357" s="170">
        <v>3.4889114803957164E-2</v>
      </c>
      <c r="V357" s="170">
        <v>2.939177472046994E-2</v>
      </c>
      <c r="W357" s="170">
        <v>2.9652456414297E-2</v>
      </c>
      <c r="X357" s="170">
        <v>2.850376487584081E-2</v>
      </c>
      <c r="Y357" s="170">
        <v>2.9140909037178787E-2</v>
      </c>
      <c r="Z357" s="170">
        <v>3.0216628705524082E-2</v>
      </c>
      <c r="AA357" s="8">
        <v>2.6976353814588003E-2</v>
      </c>
      <c r="AB357" s="8">
        <v>2.4195573365633057E-2</v>
      </c>
      <c r="AN357" s="8"/>
      <c r="AQ357" s="8"/>
    </row>
    <row r="358" spans="1:43" x14ac:dyDescent="0.2">
      <c r="A358" s="7" t="str">
        <f t="shared" si="5"/>
        <v>gem_nemiet_CFR_Ja_10</v>
      </c>
      <c r="B358" s="5" t="s">
        <v>3839</v>
      </c>
      <c r="C358" s="5" t="s">
        <v>188</v>
      </c>
      <c r="D358" s="5">
        <v>10</v>
      </c>
      <c r="E358" s="8" t="s">
        <v>3832</v>
      </c>
      <c r="F358" s="170">
        <v>5.7381557073025127E-2</v>
      </c>
      <c r="G358" s="170">
        <v>5.4409760907219308E-2</v>
      </c>
      <c r="H358" s="170">
        <v>5.4294354538844042E-2</v>
      </c>
      <c r="I358" s="170">
        <v>5.3573825995257493E-2</v>
      </c>
      <c r="J358" s="170">
        <v>5.1072246880550801E-2</v>
      </c>
      <c r="K358" s="170">
        <v>4.7042476500325489E-2</v>
      </c>
      <c r="L358" s="170">
        <v>4.5682158151566392E-2</v>
      </c>
      <c r="M358" s="170">
        <v>4.5731039589981315E-2</v>
      </c>
      <c r="N358" s="170">
        <v>4.7533754941714468E-2</v>
      </c>
      <c r="O358" s="170">
        <v>4.6208987428032672E-2</v>
      </c>
      <c r="P358" s="170">
        <v>4.6656845067351634E-2</v>
      </c>
      <c r="Q358" s="170">
        <v>4.7321750634472776E-2</v>
      </c>
      <c r="R358" s="170">
        <v>4.0999771749467284E-2</v>
      </c>
      <c r="S358" s="170">
        <v>4.0015009770084681E-2</v>
      </c>
      <c r="T358" s="170">
        <v>3.889940376149896E-2</v>
      </c>
      <c r="U358" s="170">
        <v>3.8316027913757385E-2</v>
      </c>
      <c r="V358" s="170">
        <v>3.522745781811458E-2</v>
      </c>
      <c r="W358" s="170">
        <v>3.3512672258124515E-2</v>
      </c>
      <c r="X358" s="170">
        <v>3.5882271366623059E-2</v>
      </c>
      <c r="Y358" s="170">
        <v>3.6450697802131581E-2</v>
      </c>
      <c r="Z358" s="170">
        <v>4.0076629085090062E-2</v>
      </c>
      <c r="AA358" s="8">
        <v>3.79430976112188E-2</v>
      </c>
      <c r="AB358" s="8">
        <v>3.5338893574781122E-2</v>
      </c>
      <c r="AN358" s="8"/>
      <c r="AQ358" s="8"/>
    </row>
    <row r="359" spans="1:43" x14ac:dyDescent="0.2">
      <c r="A359" s="7" t="str">
        <f t="shared" si="5"/>
        <v>gem_nemiet_CFR_Ja_11</v>
      </c>
      <c r="B359" s="5" t="s">
        <v>3839</v>
      </c>
      <c r="C359" s="5" t="s">
        <v>188</v>
      </c>
      <c r="D359" s="5">
        <v>11</v>
      </c>
      <c r="E359" s="8" t="s">
        <v>3832</v>
      </c>
      <c r="F359" s="170">
        <v>5.7441301731388943E-2</v>
      </c>
      <c r="G359" s="170">
        <v>5.411282220703871E-2</v>
      </c>
      <c r="H359" s="170">
        <v>5.2736202245490027E-2</v>
      </c>
      <c r="I359" s="170">
        <v>5.3570615756819838E-2</v>
      </c>
      <c r="J359" s="170">
        <v>5.0945908646827243E-2</v>
      </c>
      <c r="K359" s="170">
        <v>4.3980845634469821E-2</v>
      </c>
      <c r="L359" s="170">
        <v>4.5658603643180834E-2</v>
      </c>
      <c r="M359" s="170">
        <v>4.4837675225920567E-2</v>
      </c>
      <c r="N359" s="170">
        <v>4.7625469185067298E-2</v>
      </c>
      <c r="O359" s="170">
        <v>4.775008535478828E-2</v>
      </c>
      <c r="P359" s="170">
        <v>4.541447828999029E-2</v>
      </c>
      <c r="Q359" s="170">
        <v>4.6260281490467861E-2</v>
      </c>
      <c r="R359" s="170">
        <v>4.3451237257522951E-2</v>
      </c>
      <c r="S359" s="170">
        <v>4.0961203118614647E-2</v>
      </c>
      <c r="T359" s="170">
        <v>3.943356211707795E-2</v>
      </c>
      <c r="U359" s="170">
        <v>3.8149435168397236E-2</v>
      </c>
      <c r="V359" s="170">
        <v>3.402852886466888E-2</v>
      </c>
      <c r="W359" s="170">
        <v>3.5129929184742253E-2</v>
      </c>
      <c r="X359" s="170">
        <v>3.8885939267503639E-2</v>
      </c>
      <c r="Y359" s="170">
        <v>3.6778042310182169E-2</v>
      </c>
      <c r="Z359" s="170">
        <v>3.8417672675233307E-2</v>
      </c>
      <c r="AA359" s="8">
        <v>3.8081847976084354E-2</v>
      </c>
      <c r="AB359" s="8">
        <v>3.7471240079223783E-2</v>
      </c>
      <c r="AN359" s="8"/>
      <c r="AQ359" s="8"/>
    </row>
    <row r="360" spans="1:43" x14ac:dyDescent="0.2">
      <c r="A360" s="7" t="str">
        <f t="shared" si="5"/>
        <v>gem_nemiet_CFR_Ja_12</v>
      </c>
      <c r="B360" s="5" t="s">
        <v>3839</v>
      </c>
      <c r="C360" s="5" t="s">
        <v>188</v>
      </c>
      <c r="D360" s="5">
        <v>12</v>
      </c>
      <c r="E360" s="8" t="s">
        <v>3832</v>
      </c>
      <c r="F360" s="170">
        <v>5.1282703356106268E-2</v>
      </c>
      <c r="G360" s="170">
        <v>4.8710401732588518E-2</v>
      </c>
      <c r="H360" s="170">
        <v>4.7965582267026241E-2</v>
      </c>
      <c r="I360" s="170">
        <v>4.6132931658924708E-2</v>
      </c>
      <c r="J360" s="170">
        <v>4.4076361788761433E-2</v>
      </c>
      <c r="K360" s="170">
        <v>4.0097386066052898E-2</v>
      </c>
      <c r="L360" s="170">
        <v>4.0149269866051801E-2</v>
      </c>
      <c r="M360" s="170">
        <v>3.9472005973215173E-2</v>
      </c>
      <c r="N360" s="170">
        <v>4.0188272568372214E-2</v>
      </c>
      <c r="O360" s="170">
        <v>4.0458345293489073E-2</v>
      </c>
      <c r="P360" s="170">
        <v>3.831867718999802E-2</v>
      </c>
      <c r="Q360" s="170">
        <v>4.1204512223830661E-2</v>
      </c>
      <c r="R360" s="170">
        <v>3.644280304476151E-2</v>
      </c>
      <c r="S360" s="170">
        <v>3.5971295265842473E-2</v>
      </c>
      <c r="T360" s="170">
        <v>3.7000930733902336E-2</v>
      </c>
      <c r="U360" s="170">
        <v>3.465142948295831E-2</v>
      </c>
      <c r="V360" s="170">
        <v>2.8743268824549258E-2</v>
      </c>
      <c r="W360" s="170">
        <v>2.9685907853195491E-2</v>
      </c>
      <c r="X360" s="170">
        <v>3.1117188378890021E-2</v>
      </c>
      <c r="Y360" s="170">
        <v>2.7415389197357434E-2</v>
      </c>
      <c r="Z360" s="170">
        <v>2.5950998027229905E-2</v>
      </c>
      <c r="AA360" s="8">
        <v>2.4442436919423244E-2</v>
      </c>
      <c r="AB360" s="8">
        <v>2.3598661853030597E-2</v>
      </c>
      <c r="AN360" s="8"/>
      <c r="AQ360" s="8"/>
    </row>
    <row r="361" spans="1:43" x14ac:dyDescent="0.2">
      <c r="A361" s="7" t="str">
        <f t="shared" si="5"/>
        <v>gem_nemiet_CFR_Ja_13</v>
      </c>
      <c r="B361" s="5" t="s">
        <v>3839</v>
      </c>
      <c r="C361" s="5" t="s">
        <v>188</v>
      </c>
      <c r="D361" s="5">
        <v>13</v>
      </c>
      <c r="E361" s="8" t="s">
        <v>3832</v>
      </c>
      <c r="F361" s="170">
        <v>5.4989630355887262E-2</v>
      </c>
      <c r="G361" s="170">
        <v>5.2709256475036576E-2</v>
      </c>
      <c r="H361" s="170">
        <v>5.2443581174499834E-2</v>
      </c>
      <c r="I361" s="170">
        <v>5.0608271914178826E-2</v>
      </c>
      <c r="J361" s="170">
        <v>4.824788058007555E-2</v>
      </c>
      <c r="K361" s="170">
        <v>4.4075417684986982E-2</v>
      </c>
      <c r="L361" s="170">
        <v>4.4395211523346731E-2</v>
      </c>
      <c r="M361" s="170">
        <v>4.3555591899598164E-2</v>
      </c>
      <c r="N361" s="170">
        <v>4.5454190518352901E-2</v>
      </c>
      <c r="O361" s="170">
        <v>4.4907719115433356E-2</v>
      </c>
      <c r="P361" s="170">
        <v>4.2884196851240793E-2</v>
      </c>
      <c r="Q361" s="170">
        <v>4.4562585713004761E-2</v>
      </c>
      <c r="R361" s="170">
        <v>4.0382097012250151E-2</v>
      </c>
      <c r="S361" s="170">
        <v>3.967739555023117E-2</v>
      </c>
      <c r="T361" s="170">
        <v>3.8960399196813295E-2</v>
      </c>
      <c r="U361" s="170">
        <v>3.7297139389261914E-2</v>
      </c>
      <c r="V361" s="170">
        <v>3.3179511530978624E-2</v>
      </c>
      <c r="W361" s="170">
        <v>3.4256495090302146E-2</v>
      </c>
      <c r="X361" s="170">
        <v>3.6009750852032424E-2</v>
      </c>
      <c r="Y361" s="170">
        <v>3.377072250918213E-2</v>
      </c>
      <c r="Z361" s="170">
        <v>3.4587534239483408E-2</v>
      </c>
      <c r="AA361" s="8">
        <v>3.3116148487939E-2</v>
      </c>
      <c r="AB361" s="8">
        <v>3.2883556380847431E-2</v>
      </c>
      <c r="AN361" s="8"/>
      <c r="AQ361" s="8"/>
    </row>
    <row r="362" spans="1:43" x14ac:dyDescent="0.2">
      <c r="A362" s="7" t="str">
        <f t="shared" si="5"/>
        <v>gem_nemiet_CFR_Ja_14</v>
      </c>
      <c r="B362" s="5" t="s">
        <v>3839</v>
      </c>
      <c r="C362" s="5" t="s">
        <v>188</v>
      </c>
      <c r="D362" s="5">
        <v>14</v>
      </c>
      <c r="E362" s="8" t="s">
        <v>3832</v>
      </c>
      <c r="F362" s="170">
        <v>5.6734711571837307E-2</v>
      </c>
      <c r="G362" s="170">
        <v>5.3603290467468694E-2</v>
      </c>
      <c r="H362" s="170">
        <v>5.3453567007467367E-2</v>
      </c>
      <c r="I362" s="170">
        <v>5.2026464462886543E-2</v>
      </c>
      <c r="J362" s="170">
        <v>5.0867057011145765E-2</v>
      </c>
      <c r="K362" s="170">
        <v>4.5143912309127079E-2</v>
      </c>
      <c r="L362" s="170">
        <v>4.4607349746404651E-2</v>
      </c>
      <c r="M362" s="170">
        <v>4.4425859349963417E-2</v>
      </c>
      <c r="N362" s="170">
        <v>4.4648204191583649E-2</v>
      </c>
      <c r="O362" s="170">
        <v>4.4868885567741941E-2</v>
      </c>
      <c r="P362" s="170">
        <v>4.4285138487498578E-2</v>
      </c>
      <c r="Q362" s="170">
        <v>4.4055721722572841E-2</v>
      </c>
      <c r="R362" s="170">
        <v>4.2115575385828379E-2</v>
      </c>
      <c r="S362" s="170">
        <v>4.2096171237208602E-2</v>
      </c>
      <c r="T362" s="170">
        <v>3.6916905580355958E-2</v>
      </c>
      <c r="U362" s="170">
        <v>3.6159807067416727E-2</v>
      </c>
      <c r="V362" s="170">
        <v>3.7221375155305589E-2</v>
      </c>
      <c r="W362" s="170">
        <v>3.5824336790601798E-2</v>
      </c>
      <c r="X362" s="170">
        <v>3.6634506250469032E-2</v>
      </c>
      <c r="Y362" s="170">
        <v>3.4433855746553416E-2</v>
      </c>
      <c r="Z362" s="170">
        <v>3.8872056718579039E-2</v>
      </c>
      <c r="AA362" s="8">
        <v>3.740987435091022E-2</v>
      </c>
      <c r="AB362" s="8">
        <v>3.4684501001005869E-2</v>
      </c>
      <c r="AN362" s="8"/>
      <c r="AQ362" s="8"/>
    </row>
    <row r="363" spans="1:43" x14ac:dyDescent="0.2">
      <c r="A363" s="7" t="str">
        <f t="shared" si="5"/>
        <v>gem_nemiet_CFR_Ja_17</v>
      </c>
      <c r="B363" s="5" t="s">
        <v>3839</v>
      </c>
      <c r="C363" s="5" t="s">
        <v>188</v>
      </c>
      <c r="D363" s="5">
        <v>17</v>
      </c>
      <c r="E363" s="8" t="s">
        <v>3832</v>
      </c>
      <c r="F363" s="170">
        <v>5.5476460192824137E-2</v>
      </c>
      <c r="G363" s="170">
        <v>5.2081490835363391E-2</v>
      </c>
      <c r="H363" s="170">
        <v>5.2013221364077628E-2</v>
      </c>
      <c r="I363" s="170">
        <v>5.1416822580828532E-2</v>
      </c>
      <c r="J363" s="170">
        <v>4.7535221274183553E-2</v>
      </c>
      <c r="K363" s="170">
        <v>4.4574364941222321E-2</v>
      </c>
      <c r="L363" s="170">
        <v>4.4220418293607906E-2</v>
      </c>
      <c r="M363" s="170">
        <v>4.4325113604254292E-2</v>
      </c>
      <c r="N363" s="170">
        <v>4.5306768529017646E-2</v>
      </c>
      <c r="O363" s="170">
        <v>4.4114095125929537E-2</v>
      </c>
      <c r="P363" s="170">
        <v>4.3032114680829736E-2</v>
      </c>
      <c r="Q363" s="170">
        <v>4.560571538605733E-2</v>
      </c>
      <c r="R363" s="170">
        <v>3.9672451937593202E-2</v>
      </c>
      <c r="S363" s="170">
        <v>3.7976905100985288E-2</v>
      </c>
      <c r="T363" s="170">
        <v>3.9469904749455331E-2</v>
      </c>
      <c r="U363" s="170">
        <v>3.6843897576946769E-2</v>
      </c>
      <c r="V363" s="170">
        <v>3.4455158741388429E-2</v>
      </c>
      <c r="W363" s="170">
        <v>3.5448814946992015E-2</v>
      </c>
      <c r="X363" s="170">
        <v>3.5562064106013758E-2</v>
      </c>
      <c r="Y363" s="170">
        <v>3.2057706077606607E-2</v>
      </c>
      <c r="Z363" s="170">
        <v>3.5011724890589159E-2</v>
      </c>
      <c r="AA363" s="8">
        <v>3.4152497777537705E-2</v>
      </c>
      <c r="AB363" s="8">
        <v>3.1818102665811934E-2</v>
      </c>
      <c r="AN363" s="8"/>
      <c r="AQ363" s="8"/>
    </row>
    <row r="364" spans="1:43" x14ac:dyDescent="0.2">
      <c r="A364" s="7" t="str">
        <f t="shared" si="5"/>
        <v>gem_nemiet_CFR_Ja_18</v>
      </c>
      <c r="B364" s="5" t="s">
        <v>3839</v>
      </c>
      <c r="C364" s="5" t="s">
        <v>188</v>
      </c>
      <c r="D364" s="5">
        <v>18</v>
      </c>
      <c r="E364" s="8" t="s">
        <v>3832</v>
      </c>
      <c r="F364" s="170">
        <v>5.5838133352346206E-2</v>
      </c>
      <c r="G364" s="170">
        <v>5.166922376469528E-2</v>
      </c>
      <c r="H364" s="170">
        <v>5.168200457258762E-2</v>
      </c>
      <c r="I364" s="170">
        <v>5.116760836259418E-2</v>
      </c>
      <c r="J364" s="170">
        <v>4.947133881999588E-2</v>
      </c>
      <c r="K364" s="170">
        <v>4.4750718816295956E-2</v>
      </c>
      <c r="L364" s="170">
        <v>4.3259556479109194E-2</v>
      </c>
      <c r="M364" s="170">
        <v>4.3710768812193046E-2</v>
      </c>
      <c r="N364" s="170">
        <v>4.4895009768230271E-2</v>
      </c>
      <c r="O364" s="170">
        <v>4.5383743431837459E-2</v>
      </c>
      <c r="P364" s="170">
        <v>4.2317676437575349E-2</v>
      </c>
      <c r="Q364" s="170">
        <v>4.5681077720933772E-2</v>
      </c>
      <c r="R364" s="170">
        <v>4.1993772355873531E-2</v>
      </c>
      <c r="S364" s="170">
        <v>3.7566791670042253E-2</v>
      </c>
      <c r="T364" s="170">
        <v>3.7429441729863296E-2</v>
      </c>
      <c r="U364" s="170">
        <v>3.627889316091519E-2</v>
      </c>
      <c r="V364" s="170">
        <v>3.1415196388189487E-2</v>
      </c>
      <c r="W364" s="170">
        <v>3.2196245801799646E-2</v>
      </c>
      <c r="X364" s="170">
        <v>3.5623664253688229E-2</v>
      </c>
      <c r="Y364" s="170">
        <v>3.2402807055653265E-2</v>
      </c>
      <c r="Z364" s="170">
        <v>3.3353415952646834E-2</v>
      </c>
      <c r="AA364" s="8">
        <v>3.2535458572499398E-2</v>
      </c>
      <c r="AB364" s="8">
        <v>2.9002551408242837E-2</v>
      </c>
      <c r="AN364" s="8"/>
      <c r="AQ364" s="8"/>
    </row>
    <row r="365" spans="1:43" x14ac:dyDescent="0.2">
      <c r="A365" s="7" t="str">
        <f t="shared" si="5"/>
        <v>gem_nemiet_CFR_Ja_19</v>
      </c>
      <c r="B365" s="5" t="s">
        <v>3839</v>
      </c>
      <c r="C365" s="5" t="s">
        <v>188</v>
      </c>
      <c r="D365" s="5">
        <v>19</v>
      </c>
      <c r="E365" s="8" t="s">
        <v>3832</v>
      </c>
      <c r="F365" s="170">
        <v>5.6892124358153523E-2</v>
      </c>
      <c r="G365" s="170">
        <v>5.3509785222119688E-2</v>
      </c>
      <c r="H365" s="170">
        <v>5.3097638345330003E-2</v>
      </c>
      <c r="I365" s="170">
        <v>5.2516149282630251E-2</v>
      </c>
      <c r="J365" s="170">
        <v>5.0098015219584978E-2</v>
      </c>
      <c r="K365" s="170">
        <v>4.7057291401022938E-2</v>
      </c>
      <c r="L365" s="170">
        <v>4.5524034324231577E-2</v>
      </c>
      <c r="M365" s="170">
        <v>4.4774952297742594E-2</v>
      </c>
      <c r="N365" s="170">
        <v>4.5676159969991526E-2</v>
      </c>
      <c r="O365" s="170">
        <v>4.4296902710809209E-2</v>
      </c>
      <c r="P365" s="170">
        <v>4.4094783291038303E-2</v>
      </c>
      <c r="Q365" s="170">
        <v>4.6738274903842664E-2</v>
      </c>
      <c r="R365" s="170">
        <v>4.2041421698599424E-2</v>
      </c>
      <c r="S365" s="170">
        <v>4.0238534969947705E-2</v>
      </c>
      <c r="T365" s="170">
        <v>3.9636857750092166E-2</v>
      </c>
      <c r="U365" s="170">
        <v>3.7133027457494854E-2</v>
      </c>
      <c r="V365" s="170">
        <v>3.2923324091305058E-2</v>
      </c>
      <c r="W365" s="170">
        <v>3.4312536937881541E-2</v>
      </c>
      <c r="X365" s="170">
        <v>3.7785629248403535E-2</v>
      </c>
      <c r="Y365" s="170">
        <v>3.4383876162506398E-2</v>
      </c>
      <c r="Z365" s="170">
        <v>3.4922951631807371E-2</v>
      </c>
      <c r="AA365" s="8">
        <v>3.6800873777025858E-2</v>
      </c>
      <c r="AB365" s="8">
        <v>3.4313350747515015E-2</v>
      </c>
      <c r="AN365" s="8"/>
      <c r="AQ365" s="8"/>
    </row>
    <row r="366" spans="1:43" x14ac:dyDescent="0.2">
      <c r="A366" s="7" t="str">
        <f t="shared" si="5"/>
        <v>gem_nemiet_CFR_Ja_20</v>
      </c>
      <c r="B366" s="5" t="s">
        <v>3839</v>
      </c>
      <c r="C366" s="5" t="s">
        <v>188</v>
      </c>
      <c r="D366" s="5">
        <v>20</v>
      </c>
      <c r="E366" s="8" t="s">
        <v>3832</v>
      </c>
      <c r="F366" s="170">
        <v>5.7174480620404616E-2</v>
      </c>
      <c r="G366" s="170">
        <v>5.3174903282715465E-2</v>
      </c>
      <c r="H366" s="170">
        <v>5.3420196162832015E-2</v>
      </c>
      <c r="I366" s="170">
        <v>5.2880113004285204E-2</v>
      </c>
      <c r="J366" s="170">
        <v>5.0928113757076614E-2</v>
      </c>
      <c r="K366" s="170">
        <v>4.5418026675766499E-2</v>
      </c>
      <c r="L366" s="170">
        <v>4.5130933693899811E-2</v>
      </c>
      <c r="M366" s="170">
        <v>4.5238007870880073E-2</v>
      </c>
      <c r="N366" s="170">
        <v>4.5286164763319967E-2</v>
      </c>
      <c r="O366" s="170">
        <v>4.5652714963715091E-2</v>
      </c>
      <c r="P366" s="170">
        <v>4.4261233035538389E-2</v>
      </c>
      <c r="Q366" s="170">
        <v>4.548607478371032E-2</v>
      </c>
      <c r="R366" s="170">
        <v>4.4123117848513402E-2</v>
      </c>
      <c r="S366" s="170">
        <v>4.0004647188611742E-2</v>
      </c>
      <c r="T366" s="170">
        <v>4.1756727647051989E-2</v>
      </c>
      <c r="U366" s="170">
        <v>3.8200944738281603E-2</v>
      </c>
      <c r="V366" s="170">
        <v>3.3816439742027235E-2</v>
      </c>
      <c r="W366" s="170">
        <v>3.5682601644690871E-2</v>
      </c>
      <c r="X366" s="170">
        <v>3.8103096115060429E-2</v>
      </c>
      <c r="Y366" s="170">
        <v>3.5922039040543481E-2</v>
      </c>
      <c r="Z366" s="170">
        <v>3.7194594069631319E-2</v>
      </c>
      <c r="AA366" s="8">
        <v>3.5481418286851793E-2</v>
      </c>
      <c r="AB366" s="8">
        <v>3.5572686292455122E-2</v>
      </c>
      <c r="AN366" s="8"/>
      <c r="AQ366" s="8"/>
    </row>
    <row r="367" spans="1:43" x14ac:dyDescent="0.2">
      <c r="A367" s="7" t="str">
        <f t="shared" si="5"/>
        <v>gem_nemiet_CFR_Ja_21</v>
      </c>
      <c r="B367" s="5" t="s">
        <v>3839</v>
      </c>
      <c r="C367" s="5" t="s">
        <v>188</v>
      </c>
      <c r="D367" s="5">
        <v>21</v>
      </c>
      <c r="E367" s="8" t="s">
        <v>3832</v>
      </c>
      <c r="F367" s="170">
        <v>5.4611640981049051E-2</v>
      </c>
      <c r="G367" s="170">
        <v>5.1660075240469727E-2</v>
      </c>
      <c r="H367" s="170">
        <v>5.2234887429001675E-2</v>
      </c>
      <c r="I367" s="170">
        <v>5.126476817008789E-2</v>
      </c>
      <c r="J367" s="170">
        <v>4.8773835391139692E-2</v>
      </c>
      <c r="K367" s="170">
        <v>4.4130382066905893E-2</v>
      </c>
      <c r="L367" s="170">
        <v>4.326054869699017E-2</v>
      </c>
      <c r="M367" s="170">
        <v>4.3238234009901434E-2</v>
      </c>
      <c r="N367" s="170">
        <v>4.3859407939001206E-2</v>
      </c>
      <c r="O367" s="170">
        <v>4.3443082044557532E-2</v>
      </c>
      <c r="P367" s="170">
        <v>4.3540258098547592E-2</v>
      </c>
      <c r="Q367" s="170">
        <v>4.6683267585274427E-2</v>
      </c>
      <c r="R367" s="170">
        <v>4.1709158855764851E-2</v>
      </c>
      <c r="S367" s="170">
        <v>3.9152965528686634E-2</v>
      </c>
      <c r="T367" s="170">
        <v>3.7621783498319135E-2</v>
      </c>
      <c r="U367" s="170">
        <v>3.5907127651053743E-2</v>
      </c>
      <c r="V367" s="170">
        <v>3.1501810183029243E-2</v>
      </c>
      <c r="W367" s="170">
        <v>3.2110492428312626E-2</v>
      </c>
      <c r="X367" s="170">
        <v>3.4585457036866135E-2</v>
      </c>
      <c r="Y367" s="170">
        <v>3.4346195736433327E-2</v>
      </c>
      <c r="Z367" s="170">
        <v>3.4888946945481683E-2</v>
      </c>
      <c r="AA367" s="8">
        <v>3.4991636684168471E-2</v>
      </c>
      <c r="AB367" s="8">
        <v>3.2708310484507799E-2</v>
      </c>
      <c r="AN367" s="8"/>
      <c r="AQ367" s="8"/>
    </row>
    <row r="368" spans="1:43" x14ac:dyDescent="0.2">
      <c r="A368" s="7" t="str">
        <f t="shared" si="5"/>
        <v>gem_nemiet_CFR_Ja_22</v>
      </c>
      <c r="B368" s="5" t="s">
        <v>3839</v>
      </c>
      <c r="C368" s="5" t="s">
        <v>188</v>
      </c>
      <c r="D368" s="5">
        <v>22</v>
      </c>
      <c r="E368" s="8" t="s">
        <v>3832</v>
      </c>
      <c r="F368" s="170">
        <v>5.7772614477407044E-2</v>
      </c>
      <c r="G368" s="170">
        <v>5.3520209015511286E-2</v>
      </c>
      <c r="H368" s="170">
        <v>5.3954334974121776E-2</v>
      </c>
      <c r="I368" s="170">
        <v>5.4066605642576177E-2</v>
      </c>
      <c r="J368" s="170">
        <v>5.0955271412071595E-2</v>
      </c>
      <c r="K368" s="170">
        <v>4.5513658810392155E-2</v>
      </c>
      <c r="L368" s="170">
        <v>4.5445252925329215E-2</v>
      </c>
      <c r="M368" s="170">
        <v>4.5572887381407787E-2</v>
      </c>
      <c r="N368" s="170">
        <v>4.6805158267443761E-2</v>
      </c>
      <c r="O368" s="170">
        <v>4.5849560051501287E-2</v>
      </c>
      <c r="P368" s="170">
        <v>4.4517736746875786E-2</v>
      </c>
      <c r="Q368" s="170">
        <v>4.61258850660477E-2</v>
      </c>
      <c r="R368" s="170">
        <v>4.1628209556695703E-2</v>
      </c>
      <c r="S368" s="170">
        <v>3.964651299043883E-2</v>
      </c>
      <c r="T368" s="170">
        <v>3.8746914443626754E-2</v>
      </c>
      <c r="U368" s="170">
        <v>3.8183910662538581E-2</v>
      </c>
      <c r="V368" s="170">
        <v>3.3550260149322546E-2</v>
      </c>
      <c r="W368" s="170">
        <v>3.441503464592395E-2</v>
      </c>
      <c r="X368" s="170">
        <v>3.8613258317541005E-2</v>
      </c>
      <c r="Y368" s="170">
        <v>3.5329931275343389E-2</v>
      </c>
      <c r="Z368" s="170">
        <v>3.6420976902360271E-2</v>
      </c>
      <c r="AA368" s="8">
        <v>3.7771310207519428E-2</v>
      </c>
      <c r="AB368" s="8">
        <v>3.4381013921427034E-2</v>
      </c>
      <c r="AN368" s="8"/>
      <c r="AQ368" s="8"/>
    </row>
    <row r="369" spans="1:43" x14ac:dyDescent="0.2">
      <c r="A369" s="7" t="str">
        <f t="shared" si="5"/>
        <v>gem_nemiet_CFR_Ja_23</v>
      </c>
      <c r="B369" s="5" t="s">
        <v>3839</v>
      </c>
      <c r="C369" s="5" t="s">
        <v>188</v>
      </c>
      <c r="D369" s="5">
        <v>23</v>
      </c>
      <c r="E369" s="8" t="s">
        <v>3832</v>
      </c>
      <c r="F369" s="170">
        <v>5.7135477398311915E-2</v>
      </c>
      <c r="G369" s="170">
        <v>5.3342106978916212E-2</v>
      </c>
      <c r="H369" s="170">
        <v>5.3271215927779711E-2</v>
      </c>
      <c r="I369" s="170">
        <v>5.2597436141604691E-2</v>
      </c>
      <c r="J369" s="170">
        <v>4.9866509946033984E-2</v>
      </c>
      <c r="K369" s="170">
        <v>4.5267968677608489E-2</v>
      </c>
      <c r="L369" s="170">
        <v>4.4344637576905009E-2</v>
      </c>
      <c r="M369" s="170">
        <v>4.4470197448532228E-2</v>
      </c>
      <c r="N369" s="170">
        <v>4.7372819057214133E-2</v>
      </c>
      <c r="O369" s="170">
        <v>4.3323399005626248E-2</v>
      </c>
      <c r="P369" s="170">
        <v>4.5289719744138909E-2</v>
      </c>
      <c r="Q369" s="170">
        <v>5.3910577492669712E-2</v>
      </c>
      <c r="R369" s="170">
        <v>3.7766830518112651E-2</v>
      </c>
      <c r="S369" s="170">
        <v>4.2325150730760833E-2</v>
      </c>
      <c r="T369" s="170">
        <v>4.2026217428380613E-2</v>
      </c>
      <c r="U369" s="170">
        <v>3.865191614031846E-2</v>
      </c>
      <c r="V369" s="170">
        <v>3.2187170513274098E-2</v>
      </c>
      <c r="W369" s="170">
        <v>3.3011867262244247E-2</v>
      </c>
      <c r="X369" s="170">
        <v>3.6367100017449486E-2</v>
      </c>
      <c r="Y369" s="170">
        <v>3.6627411983097047E-2</v>
      </c>
      <c r="Z369" s="170">
        <v>3.866185723193756E-2</v>
      </c>
      <c r="AA369" s="8">
        <v>3.7521309501197947E-2</v>
      </c>
      <c r="AB369" s="8">
        <v>3.6277198438329772E-2</v>
      </c>
      <c r="AN369" s="8"/>
      <c r="AQ369" s="8"/>
    </row>
    <row r="370" spans="1:43" x14ac:dyDescent="0.2">
      <c r="A370" s="7" t="str">
        <f t="shared" si="5"/>
        <v>gem_nemiet_CFR_Ja_24</v>
      </c>
      <c r="B370" s="5" t="s">
        <v>3839</v>
      </c>
      <c r="C370" s="5" t="s">
        <v>188</v>
      </c>
      <c r="D370" s="5">
        <v>24</v>
      </c>
      <c r="E370" s="8" t="s">
        <v>3832</v>
      </c>
      <c r="F370" s="170">
        <v>5.6019014499476771E-2</v>
      </c>
      <c r="G370" s="170">
        <v>5.2690541193004536E-2</v>
      </c>
      <c r="H370" s="170">
        <v>5.3103815781891557E-2</v>
      </c>
      <c r="I370" s="170">
        <v>5.2064378432424022E-2</v>
      </c>
      <c r="J370" s="170">
        <v>4.839803362929665E-2</v>
      </c>
      <c r="K370" s="170">
        <v>4.5868536789458292E-2</v>
      </c>
      <c r="L370" s="170">
        <v>4.4465612720387168E-2</v>
      </c>
      <c r="M370" s="170">
        <v>4.5132936833261236E-2</v>
      </c>
      <c r="N370" s="170">
        <v>4.681947238489155E-2</v>
      </c>
      <c r="O370" s="170">
        <v>4.6203806334852549E-2</v>
      </c>
      <c r="P370" s="170">
        <v>4.3573923167473272E-2</v>
      </c>
      <c r="Q370" s="170">
        <v>4.7745889331456029E-2</v>
      </c>
      <c r="R370" s="170">
        <v>4.012710860507071E-2</v>
      </c>
      <c r="S370" s="170">
        <v>4.2284205099091081E-2</v>
      </c>
      <c r="T370" s="170">
        <v>4.0300351677380511E-2</v>
      </c>
      <c r="U370" s="170">
        <v>3.7002013965079725E-2</v>
      </c>
      <c r="V370" s="170">
        <v>3.1471668019517368E-2</v>
      </c>
      <c r="W370" s="170">
        <v>3.2681918321083567E-2</v>
      </c>
      <c r="X370" s="170">
        <v>3.4924673956752264E-2</v>
      </c>
      <c r="Y370" s="170">
        <v>3.2354371177090488E-2</v>
      </c>
      <c r="Z370" s="170">
        <v>3.5707380939838773E-2</v>
      </c>
      <c r="AA370" s="8">
        <v>3.2115052962906787E-2</v>
      </c>
      <c r="AB370" s="8">
        <v>3.1002150149860054E-2</v>
      </c>
      <c r="AN370" s="8"/>
      <c r="AQ370" s="8"/>
    </row>
    <row r="371" spans="1:43" x14ac:dyDescent="0.2">
      <c r="A371" s="7" t="str">
        <f t="shared" si="5"/>
        <v>gem_nemiet_CFR_Ja_25</v>
      </c>
      <c r="B371" s="5" t="s">
        <v>3839</v>
      </c>
      <c r="C371" s="5" t="s">
        <v>188</v>
      </c>
      <c r="D371" s="5">
        <v>25</v>
      </c>
      <c r="E371" s="8" t="s">
        <v>3832</v>
      </c>
      <c r="F371" s="170">
        <v>5.2984596233335478E-2</v>
      </c>
      <c r="G371" s="170">
        <v>4.880665455428515E-2</v>
      </c>
      <c r="H371" s="170">
        <v>4.9271654113177396E-2</v>
      </c>
      <c r="I371" s="170">
        <v>5.0239041550125541E-2</v>
      </c>
      <c r="J371" s="170">
        <v>4.6567283209222425E-2</v>
      </c>
      <c r="K371" s="170">
        <v>3.946274141356327E-2</v>
      </c>
      <c r="L371" s="170">
        <v>4.1579052993359025E-2</v>
      </c>
      <c r="M371" s="170">
        <v>4.1489649947167542E-2</v>
      </c>
      <c r="N371" s="170">
        <v>4.0693919585459495E-2</v>
      </c>
      <c r="O371" s="170">
        <v>4.1004173872050548E-2</v>
      </c>
      <c r="P371" s="170">
        <v>4.3163035034032252E-2</v>
      </c>
      <c r="Q371" s="170">
        <v>4.0455065509755042E-2</v>
      </c>
      <c r="R371" s="170">
        <v>3.7077781683590244E-2</v>
      </c>
      <c r="S371" s="170">
        <v>3.6323142300363667E-2</v>
      </c>
      <c r="T371" s="170">
        <v>3.6547255790734499E-2</v>
      </c>
      <c r="U371" s="170">
        <v>3.548127369286528E-2</v>
      </c>
      <c r="V371" s="170">
        <v>3.1375645548903493E-2</v>
      </c>
      <c r="W371" s="170">
        <v>3.1158204598182332E-2</v>
      </c>
      <c r="X371" s="170">
        <v>3.3373411017272515E-2</v>
      </c>
      <c r="Y371" s="170">
        <v>2.8764560970769241E-2</v>
      </c>
      <c r="Z371" s="170">
        <v>2.8515798097590014E-2</v>
      </c>
      <c r="AA371" s="8">
        <v>2.9119048577498613E-2</v>
      </c>
      <c r="AB371" s="8">
        <v>2.743656180078121E-2</v>
      </c>
      <c r="AN371" s="8"/>
      <c r="AQ371" s="8"/>
    </row>
    <row r="372" spans="1:43" x14ac:dyDescent="0.2">
      <c r="A372" s="7" t="str">
        <f t="shared" si="5"/>
        <v>gem_mw_WAR_Ja_1</v>
      </c>
      <c r="B372" s="5" t="s">
        <v>3835</v>
      </c>
      <c r="C372" s="5" t="s">
        <v>188</v>
      </c>
      <c r="D372" s="5">
        <v>1</v>
      </c>
      <c r="E372" s="8" t="s">
        <v>3832</v>
      </c>
      <c r="F372" s="170">
        <v>0.10102277352858927</v>
      </c>
      <c r="G372" s="170">
        <v>6.4697205618845285E-3</v>
      </c>
      <c r="H372" s="170">
        <v>1.212494222067706E-3</v>
      </c>
      <c r="I372" s="170">
        <v>3.2571348556283873E-2</v>
      </c>
      <c r="J372" s="170">
        <v>0.14894616558990084</v>
      </c>
      <c r="K372" s="170">
        <v>1.6983398708366026E-2</v>
      </c>
      <c r="L372" s="170">
        <v>3.0544384832908958E-2</v>
      </c>
      <c r="M372" s="170">
        <v>-1.0048945855254935E-2</v>
      </c>
      <c r="N372" s="170">
        <v>2.3389085774249141E-2</v>
      </c>
      <c r="O372" s="170">
        <v>2.3180278652950248E-2</v>
      </c>
      <c r="P372" s="170">
        <v>1.6957446395786564E-4</v>
      </c>
      <c r="Q372" s="170">
        <v>0.12905088964858544</v>
      </c>
      <c r="R372" s="170">
        <v>3.9969724415695344E-2</v>
      </c>
      <c r="S372" s="170">
        <v>5.5462046665076589E-3</v>
      </c>
      <c r="T372" s="170">
        <v>4.4425234123920986E-2</v>
      </c>
      <c r="U372" s="170">
        <v>6.8218340564163912E-2</v>
      </c>
      <c r="V372" s="170">
        <v>-3.9292668648449471E-2</v>
      </c>
      <c r="W372" s="170">
        <v>6.4389962281033719E-3</v>
      </c>
      <c r="X372" s="170">
        <v>0.12480656840339172</v>
      </c>
      <c r="Y372" s="170">
        <v>2.5528309927203448E-2</v>
      </c>
      <c r="Z372" s="170">
        <v>5.5319946290304414E-2</v>
      </c>
      <c r="AA372" s="8">
        <v>6.1410921703268298E-2</v>
      </c>
      <c r="AB372" s="8">
        <v>-7.9787049656862827E-2</v>
      </c>
      <c r="AN372" s="8"/>
      <c r="AQ372" s="8"/>
    </row>
    <row r="373" spans="1:43" x14ac:dyDescent="0.2">
      <c r="A373" s="7" t="str">
        <f t="shared" si="5"/>
        <v>gem_mw_WAR_Ja_2</v>
      </c>
      <c r="B373" s="5" t="s">
        <v>3835</v>
      </c>
      <c r="C373" s="5" t="s">
        <v>188</v>
      </c>
      <c r="D373" s="5">
        <v>2</v>
      </c>
      <c r="E373" s="8" t="s">
        <v>3832</v>
      </c>
      <c r="F373" s="170">
        <v>8.3893832835641738E-2</v>
      </c>
      <c r="G373" s="170">
        <v>6.3824409135546708E-4</v>
      </c>
      <c r="H373" s="170">
        <v>1.0328157109967283E-2</v>
      </c>
      <c r="I373" s="170">
        <v>5.5455534482197061E-2</v>
      </c>
      <c r="J373" s="170">
        <v>0.11537090278950229</v>
      </c>
      <c r="K373" s="170">
        <v>2.9565577294563463E-2</v>
      </c>
      <c r="L373" s="170">
        <v>3.4551805445459651E-3</v>
      </c>
      <c r="M373" s="170">
        <v>4.5481390193660154E-3</v>
      </c>
      <c r="N373" s="170">
        <v>1.970137288177267E-2</v>
      </c>
      <c r="O373" s="170">
        <v>1.7266741520220341E-2</v>
      </c>
      <c r="P373" s="170">
        <v>4.0426878281849977E-3</v>
      </c>
      <c r="Q373" s="170">
        <v>8.8308992176098167E-2</v>
      </c>
      <c r="R373" s="170">
        <v>6.3841227229659708E-2</v>
      </c>
      <c r="S373" s="170">
        <v>-4.1829102607353185E-3</v>
      </c>
      <c r="T373" s="170">
        <v>4.7629092189109955E-2</v>
      </c>
      <c r="U373" s="170">
        <v>4.4804732527773929E-2</v>
      </c>
      <c r="V373" s="170">
        <v>-6.5742522968765912E-2</v>
      </c>
      <c r="W373" s="170">
        <v>-2.5686164230131196E-2</v>
      </c>
      <c r="X373" s="170">
        <v>8.9219024319423079E-2</v>
      </c>
      <c r="Y373" s="170">
        <v>-1.3771433782670029E-2</v>
      </c>
      <c r="Z373" s="170">
        <v>-8.9168536916993443E-3</v>
      </c>
      <c r="AA373" s="8">
        <v>2.3209036924177306E-2</v>
      </c>
      <c r="AB373" s="8">
        <v>-0.10822622583283378</v>
      </c>
      <c r="AN373" s="8"/>
      <c r="AQ373" s="8"/>
    </row>
    <row r="374" spans="1:43" x14ac:dyDescent="0.2">
      <c r="A374" s="7" t="str">
        <f t="shared" si="5"/>
        <v>gem_mw_WAR_Ja_3</v>
      </c>
      <c r="B374" s="5" t="s">
        <v>3835</v>
      </c>
      <c r="C374" s="5" t="s">
        <v>188</v>
      </c>
      <c r="D374" s="5">
        <v>3</v>
      </c>
      <c r="E374" s="8" t="s">
        <v>3832</v>
      </c>
      <c r="F374" s="170">
        <v>9.8496673507146248E-2</v>
      </c>
      <c r="G374" s="170">
        <v>1.0549022768884609E-2</v>
      </c>
      <c r="H374" s="170">
        <v>2.3831798414791994E-2</v>
      </c>
      <c r="I374" s="170">
        <v>4.8090344227247381E-2</v>
      </c>
      <c r="J374" s="170">
        <v>0.15586645806156474</v>
      </c>
      <c r="K374" s="170">
        <v>3.760129956047735E-2</v>
      </c>
      <c r="L374" s="170">
        <v>1.2242943426520235E-2</v>
      </c>
      <c r="M374" s="170">
        <v>1.5061217030602057E-2</v>
      </c>
      <c r="N374" s="170">
        <v>1.3012540705586238E-2</v>
      </c>
      <c r="O374" s="170">
        <v>6.1711229175849966E-2</v>
      </c>
      <c r="P374" s="170">
        <v>2.7585765400033307E-3</v>
      </c>
      <c r="Q374" s="170">
        <v>0.11876916929068525</v>
      </c>
      <c r="R374" s="170">
        <v>8.6192457065686276E-2</v>
      </c>
      <c r="S374" s="170">
        <v>2.8861616762654085E-2</v>
      </c>
      <c r="T374" s="170">
        <v>3.5531487138096902E-2</v>
      </c>
      <c r="U374" s="170">
        <v>4.6858711221100129E-2</v>
      </c>
      <c r="V374" s="170">
        <v>-5.6347568981297287E-2</v>
      </c>
      <c r="W374" s="170">
        <v>4.1681381231172057E-3</v>
      </c>
      <c r="X374" s="170">
        <v>9.4642622858953737E-2</v>
      </c>
      <c r="Y374" s="170">
        <v>-2.7670529975542223E-3</v>
      </c>
      <c r="Z374" s="170">
        <v>-2.2007856979999654E-2</v>
      </c>
      <c r="AA374" s="8">
        <v>5.8639258985467096E-2</v>
      </c>
      <c r="AB374" s="8">
        <v>-8.9682417241887136E-2</v>
      </c>
      <c r="AN374" s="8"/>
      <c r="AQ374" s="8"/>
    </row>
    <row r="375" spans="1:43" x14ac:dyDescent="0.2">
      <c r="A375" s="7" t="str">
        <f t="shared" si="5"/>
        <v>gem_mw_WAR_Ja_5</v>
      </c>
      <c r="B375" s="5" t="s">
        <v>3835</v>
      </c>
      <c r="C375" s="5" t="s">
        <v>188</v>
      </c>
      <c r="D375" s="5">
        <v>5</v>
      </c>
      <c r="E375" s="8" t="s">
        <v>3832</v>
      </c>
      <c r="F375" s="170">
        <v>0.10584346614414333</v>
      </c>
      <c r="G375" s="170">
        <v>7.9414170580197375E-3</v>
      </c>
      <c r="H375" s="170">
        <v>1.0170678660064821E-2</v>
      </c>
      <c r="I375" s="170">
        <v>6.5899247734421088E-2</v>
      </c>
      <c r="J375" s="170">
        <v>0.11161973564437684</v>
      </c>
      <c r="K375" s="170">
        <v>2.3578132184288191E-2</v>
      </c>
      <c r="L375" s="170">
        <v>-4.0131689267209232E-3</v>
      </c>
      <c r="M375" s="170">
        <v>2.0584091122404446E-2</v>
      </c>
      <c r="N375" s="170">
        <v>1.7627641836388853E-2</v>
      </c>
      <c r="O375" s="170">
        <v>6.3300981560190234E-2</v>
      </c>
      <c r="P375" s="170">
        <v>-2.2060186903219363E-2</v>
      </c>
      <c r="Q375" s="170">
        <v>0.12894160332447333</v>
      </c>
      <c r="R375" s="170">
        <v>0.13400644027726294</v>
      </c>
      <c r="S375" s="170">
        <v>6.1253219954365973E-2</v>
      </c>
      <c r="T375" s="170">
        <v>-5.0011063480067057E-2</v>
      </c>
      <c r="U375" s="170">
        <v>5.9774426007442115E-2</v>
      </c>
      <c r="V375" s="170">
        <v>-5.4722651646394026E-2</v>
      </c>
      <c r="W375" s="170">
        <v>-2.7418987902383885E-2</v>
      </c>
      <c r="X375" s="170">
        <v>3.5662608504538396E-2</v>
      </c>
      <c r="Y375" s="170">
        <v>3.4102236108735084E-4</v>
      </c>
      <c r="Z375" s="170">
        <v>4.761898543771368E-2</v>
      </c>
      <c r="AA375" s="8">
        <v>7.0638008500611568E-2</v>
      </c>
      <c r="AB375" s="8">
        <v>-0.10021449547716199</v>
      </c>
      <c r="AN375" s="8"/>
      <c r="AQ375" s="8"/>
    </row>
    <row r="376" spans="1:43" x14ac:dyDescent="0.2">
      <c r="A376" s="7" t="str">
        <f t="shared" si="5"/>
        <v>gem_mw_WAR_Ja_9</v>
      </c>
      <c r="B376" s="5" t="s">
        <v>3835</v>
      </c>
      <c r="C376" s="5" t="s">
        <v>188</v>
      </c>
      <c r="D376" s="5">
        <v>9</v>
      </c>
      <c r="E376" s="8" t="s">
        <v>3832</v>
      </c>
      <c r="F376" s="170">
        <v>9.532238203947116E-2</v>
      </c>
      <c r="G376" s="170">
        <v>4.9888789187021668E-3</v>
      </c>
      <c r="H376" s="170">
        <v>-1.0156550112697029E-3</v>
      </c>
      <c r="I376" s="170">
        <v>5.1242040244352659E-2</v>
      </c>
      <c r="J376" s="170">
        <v>0.18104554639923737</v>
      </c>
      <c r="K376" s="170">
        <v>3.9051691684257733E-2</v>
      </c>
      <c r="L376" s="170">
        <v>1.5755856520157208E-2</v>
      </c>
      <c r="M376" s="170">
        <v>1.316908014360223E-2</v>
      </c>
      <c r="N376" s="170">
        <v>7.5887142464921894E-3</v>
      </c>
      <c r="O376" s="170">
        <v>2.2412280021012164E-2</v>
      </c>
      <c r="P376" s="170">
        <v>2.0545787420710716E-2</v>
      </c>
      <c r="Q376" s="170">
        <v>0.12838634828866327</v>
      </c>
      <c r="R376" s="170">
        <v>6.5090622321196404E-2</v>
      </c>
      <c r="S376" s="170">
        <v>8.467173604739385E-3</v>
      </c>
      <c r="T376" s="170">
        <v>1.5083321889746766E-2</v>
      </c>
      <c r="U376" s="170">
        <v>9.5790425822035008E-2</v>
      </c>
      <c r="V376" s="170">
        <v>-5.7146642108748091E-2</v>
      </c>
      <c r="W376" s="170">
        <v>-4.4154945612014315E-3</v>
      </c>
      <c r="X376" s="170">
        <v>2.1178823058028672E-2</v>
      </c>
      <c r="Y376" s="170">
        <v>7.4271658637765775E-2</v>
      </c>
      <c r="Z376" s="170">
        <v>0.16558350902829944</v>
      </c>
      <c r="AA376" s="8">
        <v>9.689465837766309E-2</v>
      </c>
      <c r="AB376" s="8">
        <v>-8.6088161296014154E-2</v>
      </c>
      <c r="AN376" s="8"/>
      <c r="AQ376" s="8"/>
    </row>
    <row r="377" spans="1:43" x14ac:dyDescent="0.2">
      <c r="A377" s="7" t="str">
        <f t="shared" si="5"/>
        <v>gem_mw_WAR_Ja_10</v>
      </c>
      <c r="B377" s="5" t="s">
        <v>3835</v>
      </c>
      <c r="C377" s="5" t="s">
        <v>188</v>
      </c>
      <c r="D377" s="5">
        <v>10</v>
      </c>
      <c r="E377" s="8" t="s">
        <v>3832</v>
      </c>
      <c r="F377" s="170">
        <v>8.0922601365791408E-2</v>
      </c>
      <c r="G377" s="170">
        <v>9.3328950414805142E-3</v>
      </c>
      <c r="H377" s="170">
        <v>1.8997201002063056E-2</v>
      </c>
      <c r="I377" s="170">
        <v>5.2363331933600682E-2</v>
      </c>
      <c r="J377" s="170">
        <v>0.11039423538714081</v>
      </c>
      <c r="K377" s="170">
        <v>3.7024886215880543E-2</v>
      </c>
      <c r="L377" s="170">
        <v>6.6278576302656765E-3</v>
      </c>
      <c r="M377" s="170">
        <v>7.73229316759254E-3</v>
      </c>
      <c r="N377" s="170">
        <v>3.4239751726809153E-2</v>
      </c>
      <c r="O377" s="170">
        <v>1.8435178199408809E-2</v>
      </c>
      <c r="P377" s="170">
        <v>4.273571590128275E-2</v>
      </c>
      <c r="Q377" s="170">
        <v>0.13664518140950033</v>
      </c>
      <c r="R377" s="170">
        <v>2.2489233902079728E-2</v>
      </c>
      <c r="S377" s="170">
        <v>1.2571278294031173E-2</v>
      </c>
      <c r="T377" s="170">
        <v>1.2694721133569018E-2</v>
      </c>
      <c r="U377" s="170">
        <v>7.2836958545174649E-2</v>
      </c>
      <c r="V377" s="170">
        <v>-9.8294529245182907E-3</v>
      </c>
      <c r="W377" s="170">
        <v>-6.0388550903153079E-2</v>
      </c>
      <c r="X377" s="170">
        <v>-6.3803981106364876E-3</v>
      </c>
      <c r="Y377" s="170">
        <v>-2.2495836696117745E-2</v>
      </c>
      <c r="Z377" s="170">
        <v>5.8984955827706603E-2</v>
      </c>
      <c r="AA377" s="8">
        <v>2.9831643839744106E-2</v>
      </c>
      <c r="AB377" s="8">
        <v>-0.1222131109419714</v>
      </c>
      <c r="AN377" s="8"/>
      <c r="AQ377" s="8"/>
    </row>
    <row r="378" spans="1:43" x14ac:dyDescent="0.2">
      <c r="A378" s="7" t="str">
        <f t="shared" si="5"/>
        <v>gem_mw_WAR_Ja_11</v>
      </c>
      <c r="B378" s="5" t="s">
        <v>3835</v>
      </c>
      <c r="C378" s="5" t="s">
        <v>188</v>
      </c>
      <c r="D378" s="5">
        <v>11</v>
      </c>
      <c r="E378" s="8" t="s">
        <v>3832</v>
      </c>
      <c r="F378" s="170">
        <v>8.8902660127885502E-2</v>
      </c>
      <c r="G378" s="170">
        <v>9.2803864586910468E-3</v>
      </c>
      <c r="H378" s="170">
        <v>-6.0622978015543207E-3</v>
      </c>
      <c r="I378" s="170">
        <v>5.8607210720516931E-2</v>
      </c>
      <c r="J378" s="170">
        <v>0.11463692448807139</v>
      </c>
      <c r="K378" s="170">
        <v>-2.6604946169934605E-2</v>
      </c>
      <c r="L378" s="170">
        <v>1.2971481899239556E-2</v>
      </c>
      <c r="M378" s="170">
        <v>-5.964971886839622E-3</v>
      </c>
      <c r="N378" s="170">
        <v>4.3318762216560502E-2</v>
      </c>
      <c r="O378" s="170">
        <v>6.0349332965358424E-2</v>
      </c>
      <c r="P378" s="170">
        <v>2.0037206121496131E-2</v>
      </c>
      <c r="Q378" s="170">
        <v>0.11809444610435312</v>
      </c>
      <c r="R378" s="170">
        <v>8.4451848196552021E-2</v>
      </c>
      <c r="S378" s="170">
        <v>2.6213354706698586E-2</v>
      </c>
      <c r="T378" s="170">
        <v>1.7015201168285855E-2</v>
      </c>
      <c r="U378" s="170">
        <v>3.5672556215823145E-2</v>
      </c>
      <c r="V378" s="170">
        <v>-7.0356840845826524E-2</v>
      </c>
      <c r="W378" s="170">
        <v>-3.5182146221023204E-2</v>
      </c>
      <c r="X378" s="170">
        <v>5.6207113965432702E-2</v>
      </c>
      <c r="Y378" s="170">
        <v>-2.4019873523497971E-2</v>
      </c>
      <c r="Z378" s="170">
        <v>7.6633739999099068E-3</v>
      </c>
      <c r="AA378" s="8">
        <v>6.5689151231951301E-3</v>
      </c>
      <c r="AB378" s="8">
        <v>-9.9677558579547992E-2</v>
      </c>
      <c r="AN378" s="8"/>
      <c r="AQ378" s="8"/>
    </row>
    <row r="379" spans="1:43" x14ac:dyDescent="0.2">
      <c r="A379" s="7" t="str">
        <f t="shared" si="5"/>
        <v>gem_mw_WAR_Ja_12</v>
      </c>
      <c r="B379" s="5" t="s">
        <v>3835</v>
      </c>
      <c r="C379" s="5" t="s">
        <v>188</v>
      </c>
      <c r="D379" s="5">
        <v>12</v>
      </c>
      <c r="E379" s="8" t="s">
        <v>3832</v>
      </c>
      <c r="F379" s="170">
        <v>0.10084378587669707</v>
      </c>
      <c r="G379" s="170">
        <v>2.94148213720971E-2</v>
      </c>
      <c r="H379" s="170">
        <v>2.5784907588182374E-2</v>
      </c>
      <c r="I379" s="170">
        <v>3.5762449287999411E-2</v>
      </c>
      <c r="J379" s="170">
        <v>0.11026900383095373</v>
      </c>
      <c r="K379" s="170">
        <v>2.7076382145102905E-2</v>
      </c>
      <c r="L379" s="170">
        <v>3.0597920112738874E-2</v>
      </c>
      <c r="M379" s="170">
        <v>1.0165352056249865E-2</v>
      </c>
      <c r="N379" s="170">
        <v>1.2923699809530164E-2</v>
      </c>
      <c r="O379" s="170">
        <v>3.790921070739621E-2</v>
      </c>
      <c r="P379" s="170">
        <v>-7.1885046090640649E-3</v>
      </c>
      <c r="Q379" s="170">
        <v>0.1437063098149452</v>
      </c>
      <c r="R379" s="170">
        <v>2.9722859397167449E-2</v>
      </c>
      <c r="S379" s="170">
        <v>4.6966339692294367E-3</v>
      </c>
      <c r="T379" s="170">
        <v>4.5846067284545496E-2</v>
      </c>
      <c r="U379" s="170">
        <v>0.10986228379246707</v>
      </c>
      <c r="V379" s="170">
        <v>-6.5614323726186197E-2</v>
      </c>
      <c r="W379" s="170">
        <v>4.0684277719076699E-2</v>
      </c>
      <c r="X379" s="170">
        <v>0.1580744788940458</v>
      </c>
      <c r="Y379" s="170">
        <v>3.6341643550358467E-2</v>
      </c>
      <c r="Z379" s="170">
        <v>3.4040279381808071E-2</v>
      </c>
      <c r="AA379" s="8">
        <v>3.4614587858294812E-2</v>
      </c>
      <c r="AB379" s="8">
        <v>-5.7083737505330689E-2</v>
      </c>
      <c r="AN379" s="8"/>
      <c r="AQ379" s="8"/>
    </row>
    <row r="380" spans="1:43" x14ac:dyDescent="0.2">
      <c r="A380" s="7" t="str">
        <f t="shared" si="5"/>
        <v>gem_mw_WAR_Ja_13</v>
      </c>
      <c r="B380" s="5" t="s">
        <v>3835</v>
      </c>
      <c r="C380" s="5" t="s">
        <v>188</v>
      </c>
      <c r="D380" s="5">
        <v>13</v>
      </c>
      <c r="E380" s="8" t="s">
        <v>3832</v>
      </c>
      <c r="F380" s="170">
        <v>8.2700925333042241E-2</v>
      </c>
      <c r="G380" s="170">
        <v>2.2406651633111285E-2</v>
      </c>
      <c r="H380" s="170">
        <v>2.851485664519933E-2</v>
      </c>
      <c r="I380" s="170">
        <v>3.9366543208051573E-2</v>
      </c>
      <c r="J380" s="170">
        <v>0.10130382118291914</v>
      </c>
      <c r="K380" s="170">
        <v>2.1639150525041905E-2</v>
      </c>
      <c r="L380" s="170">
        <v>3.0354776938060282E-2</v>
      </c>
      <c r="M380" s="170">
        <v>9.0864895423462769E-3</v>
      </c>
      <c r="N380" s="170">
        <v>4.0270593013377591E-2</v>
      </c>
      <c r="O380" s="170">
        <v>4.1893222992460274E-2</v>
      </c>
      <c r="P380" s="170">
        <v>6.9372196323214536E-3</v>
      </c>
      <c r="Q380" s="170">
        <v>0.11961693328907094</v>
      </c>
      <c r="R380" s="170">
        <v>4.8459476816209657E-2</v>
      </c>
      <c r="S380" s="170">
        <v>1.6256861219956554E-2</v>
      </c>
      <c r="T380" s="170">
        <v>2.8089286980944594E-2</v>
      </c>
      <c r="U380" s="170">
        <v>6.7509233588640874E-2</v>
      </c>
      <c r="V380" s="170">
        <v>-4.2460206928026392E-2</v>
      </c>
      <c r="W380" s="170">
        <v>-6.9994569742882137E-3</v>
      </c>
      <c r="X380" s="170">
        <v>6.3186469975136106E-2</v>
      </c>
      <c r="Y380" s="170">
        <v>-1.3944874400174778E-2</v>
      </c>
      <c r="Z380" s="170">
        <v>8.0210634857015069E-3</v>
      </c>
      <c r="AA380" s="8">
        <v>-7.2959575512804974E-3</v>
      </c>
      <c r="AB380" s="8">
        <v>-0.107630314411402</v>
      </c>
      <c r="AN380" s="8"/>
      <c r="AQ380" s="8"/>
    </row>
    <row r="381" spans="1:43" x14ac:dyDescent="0.2">
      <c r="A381" s="7" t="str">
        <f t="shared" si="5"/>
        <v>gem_mw_WAR_Ja_14</v>
      </c>
      <c r="B381" s="5" t="s">
        <v>3835</v>
      </c>
      <c r="C381" s="5" t="s">
        <v>188</v>
      </c>
      <c r="D381" s="5">
        <v>14</v>
      </c>
      <c r="E381" s="8" t="s">
        <v>3832</v>
      </c>
      <c r="F381" s="170">
        <v>9.8289932810791708E-2</v>
      </c>
      <c r="G381" s="170">
        <v>2.0721584697786441E-2</v>
      </c>
      <c r="H381" s="170">
        <v>2.9998412791090702E-2</v>
      </c>
      <c r="I381" s="170">
        <v>5.0584201420256658E-2</v>
      </c>
      <c r="J381" s="170">
        <v>0.13830025532759255</v>
      </c>
      <c r="K381" s="170">
        <v>2.5012734567325268E-2</v>
      </c>
      <c r="L381" s="170">
        <v>1.1849723861360626E-2</v>
      </c>
      <c r="M381" s="170">
        <v>8.5812581711462773E-3</v>
      </c>
      <c r="N381" s="170">
        <v>-2.6326181865045338E-3</v>
      </c>
      <c r="O381" s="170">
        <v>1.6703679407878487E-2</v>
      </c>
      <c r="P381" s="170">
        <v>1.9264813908789688E-2</v>
      </c>
      <c r="Q381" s="170">
        <v>8.4532923282535366E-2</v>
      </c>
      <c r="R381" s="170">
        <v>8.2323361051459626E-2</v>
      </c>
      <c r="S381" s="170">
        <v>7.0610039846144182E-2</v>
      </c>
      <c r="T381" s="170">
        <v>-3.1207014964252586E-2</v>
      </c>
      <c r="U381" s="170">
        <v>1.5482178176040317E-2</v>
      </c>
      <c r="V381" s="170">
        <v>3.9887979951604403E-2</v>
      </c>
      <c r="W381" s="170">
        <v>1.8311678179129889E-4</v>
      </c>
      <c r="X381" s="170">
        <v>1.5473803852905779E-2</v>
      </c>
      <c r="Y381" s="170">
        <v>-5.1216784286697521E-2</v>
      </c>
      <c r="Z381" s="170">
        <v>6.341767949895516E-2</v>
      </c>
      <c r="AA381" s="8">
        <v>4.1247670524667206E-2</v>
      </c>
      <c r="AB381" s="8">
        <v>-0.11796245834414043</v>
      </c>
      <c r="AN381" s="8"/>
      <c r="AQ381" s="8"/>
    </row>
    <row r="382" spans="1:43" x14ac:dyDescent="0.2">
      <c r="A382" s="7" t="str">
        <f t="shared" si="5"/>
        <v>gem_mw_WAR_Ja_17</v>
      </c>
      <c r="B382" s="5" t="s">
        <v>3835</v>
      </c>
      <c r="C382" s="5" t="s">
        <v>188</v>
      </c>
      <c r="D382" s="5">
        <v>17</v>
      </c>
      <c r="E382" s="8" t="s">
        <v>3832</v>
      </c>
      <c r="F382" s="170">
        <v>9.1453276690906499E-2</v>
      </c>
      <c r="G382" s="170">
        <v>7.7883330043579503E-3</v>
      </c>
      <c r="H382" s="170">
        <v>1.8678716481115118E-2</v>
      </c>
      <c r="I382" s="170">
        <v>5.5030230452720819E-2</v>
      </c>
      <c r="J382" s="170">
        <v>7.9036501104510201E-2</v>
      </c>
      <c r="K382" s="170">
        <v>2.9334762107210907E-2</v>
      </c>
      <c r="L382" s="170">
        <v>2.089102419954143E-2</v>
      </c>
      <c r="M382" s="170">
        <v>2.4340491053030665E-2</v>
      </c>
      <c r="N382" s="170">
        <v>3.3255820069071976E-2</v>
      </c>
      <c r="O382" s="170">
        <v>1.9618559085350193E-2</v>
      </c>
      <c r="P382" s="170">
        <v>8.6774631298450079E-3</v>
      </c>
      <c r="Q382" s="170">
        <v>0.15530683899298708</v>
      </c>
      <c r="R382" s="170">
        <v>3.0970375207112835E-2</v>
      </c>
      <c r="S382" s="170">
        <v>-2.8327317726031302E-2</v>
      </c>
      <c r="T382" s="170">
        <v>3.1578900081024347E-2</v>
      </c>
      <c r="U382" s="170">
        <v>2.660458884652557E-2</v>
      </c>
      <c r="V382" s="170">
        <v>-3.1881663739948878E-2</v>
      </c>
      <c r="W382" s="170">
        <v>4.3100088020058269E-2</v>
      </c>
      <c r="X382" s="170">
        <v>7.5324989166856815E-2</v>
      </c>
      <c r="Y382" s="170">
        <v>-3.9677897851418828E-2</v>
      </c>
      <c r="Z382" s="170">
        <v>3.5838951750189543E-2</v>
      </c>
      <c r="AA382" s="8">
        <v>4.3317531995443838E-2</v>
      </c>
      <c r="AB382" s="8">
        <v>-0.11182580769156532</v>
      </c>
      <c r="AN382" s="8"/>
      <c r="AQ382" s="8"/>
    </row>
    <row r="383" spans="1:43" x14ac:dyDescent="0.2">
      <c r="A383" s="7" t="str">
        <f t="shared" si="5"/>
        <v>gem_mw_WAR_Ja_18</v>
      </c>
      <c r="B383" s="5" t="s">
        <v>3835</v>
      </c>
      <c r="C383" s="5" t="s">
        <v>188</v>
      </c>
      <c r="D383" s="5">
        <v>18</v>
      </c>
      <c r="E383" s="8" t="s">
        <v>3832</v>
      </c>
      <c r="F383" s="170">
        <v>9.8955941572446721E-2</v>
      </c>
      <c r="G383" s="170">
        <v>2.3495259265948754E-4</v>
      </c>
      <c r="H383" s="170">
        <v>1.3165921993279373E-2</v>
      </c>
      <c r="I383" s="170">
        <v>5.1422995521063136E-2</v>
      </c>
      <c r="J383" s="170">
        <v>0.13002914227644555</v>
      </c>
      <c r="K383" s="170">
        <v>3.6880021898180536E-2</v>
      </c>
      <c r="L383" s="170">
        <v>1.932350311120423E-3</v>
      </c>
      <c r="M383" s="170">
        <v>1.2187892283057521E-2</v>
      </c>
      <c r="N383" s="170">
        <v>2.5157089125380061E-2</v>
      </c>
      <c r="O383" s="170">
        <v>5.2043317923890033E-2</v>
      </c>
      <c r="P383" s="170">
        <v>-7.6256380750098912E-3</v>
      </c>
      <c r="Q383" s="170">
        <v>0.14761906012212272</v>
      </c>
      <c r="R383" s="170">
        <v>9.982545704712549E-2</v>
      </c>
      <c r="S383" s="170">
        <v>-2.2107788664968368E-2</v>
      </c>
      <c r="T383" s="170">
        <v>9.1445526438379277E-3</v>
      </c>
      <c r="U383" s="170">
        <v>7.6182341132169373E-2</v>
      </c>
      <c r="V383" s="170">
        <v>-5.9643927923956938E-2</v>
      </c>
      <c r="W383" s="170">
        <v>-2.6828938397467271E-2</v>
      </c>
      <c r="X383" s="170">
        <v>9.3202719470439011E-2</v>
      </c>
      <c r="Y383" s="170">
        <v>-2.4475688012678652E-3</v>
      </c>
      <c r="Z383" s="170">
        <v>5.3016465794104489E-2</v>
      </c>
      <c r="AA383" s="8">
        <v>8.4451660672621109E-2</v>
      </c>
      <c r="AB383" s="8">
        <v>-0.10004217487552436</v>
      </c>
      <c r="AN383" s="8"/>
      <c r="AQ383" s="8"/>
    </row>
    <row r="384" spans="1:43" x14ac:dyDescent="0.2">
      <c r="A384" s="7" t="str">
        <f t="shared" si="5"/>
        <v>gem_mw_WAR_Ja_19</v>
      </c>
      <c r="B384" s="5" t="s">
        <v>3835</v>
      </c>
      <c r="C384" s="5" t="s">
        <v>188</v>
      </c>
      <c r="D384" s="5">
        <v>19</v>
      </c>
      <c r="E384" s="8" t="s">
        <v>3832</v>
      </c>
      <c r="F384" s="170">
        <v>9.3153888629033593E-2</v>
      </c>
      <c r="G384" s="170">
        <v>1.221642190634209E-2</v>
      </c>
      <c r="H384" s="170">
        <v>1.6375190890922653E-2</v>
      </c>
      <c r="I384" s="170">
        <v>5.1945688182711919E-2</v>
      </c>
      <c r="J384" s="170">
        <v>0.11092532791280862</v>
      </c>
      <c r="K384" s="170">
        <v>5.8867729697905394E-2</v>
      </c>
      <c r="L384" s="170">
        <v>2.3414618100686367E-2</v>
      </c>
      <c r="M384" s="170">
        <v>6.0630167626370733E-3</v>
      </c>
      <c r="N384" s="170">
        <v>1.283619239032352E-2</v>
      </c>
      <c r="O384" s="170">
        <v>-5.2526971432612004E-3</v>
      </c>
      <c r="P384" s="170">
        <v>4.2145046334511431E-3</v>
      </c>
      <c r="Q384" s="170">
        <v>0.14775441248234306</v>
      </c>
      <c r="R384" s="170">
        <v>7.1032646195218818E-2</v>
      </c>
      <c r="S384" s="170">
        <v>2.8639467817662155E-2</v>
      </c>
      <c r="T384" s="170">
        <v>3.8401970516533844E-2</v>
      </c>
      <c r="U384" s="170">
        <v>4.6458246896201504E-2</v>
      </c>
      <c r="V384" s="170">
        <v>-6.265311549568621E-2</v>
      </c>
      <c r="W384" s="170">
        <v>-2.0530108511310634E-2</v>
      </c>
      <c r="X384" s="170">
        <v>7.9092955278299473E-2</v>
      </c>
      <c r="Y384" s="170">
        <v>-2.2564190444781508E-2</v>
      </c>
      <c r="Z384" s="170">
        <v>-1.2771287888161665E-2</v>
      </c>
      <c r="AA384" s="8">
        <v>4.8064424770175099E-2</v>
      </c>
      <c r="AB384" s="8">
        <v>-0.11001625357126762</v>
      </c>
      <c r="AN384" s="8"/>
      <c r="AQ384" s="8"/>
    </row>
    <row r="385" spans="1:43" x14ac:dyDescent="0.2">
      <c r="A385" s="7" t="str">
        <f t="shared" si="5"/>
        <v>gem_mw_WAR_Ja_20</v>
      </c>
      <c r="B385" s="5" t="s">
        <v>3835</v>
      </c>
      <c r="C385" s="5" t="s">
        <v>188</v>
      </c>
      <c r="D385" s="5">
        <v>20</v>
      </c>
      <c r="E385" s="8" t="s">
        <v>3832</v>
      </c>
      <c r="F385" s="170">
        <v>9.3758737313488938E-2</v>
      </c>
      <c r="G385" s="170">
        <v>1.6032786033230106E-3</v>
      </c>
      <c r="H385" s="170">
        <v>1.8175943843092845E-2</v>
      </c>
      <c r="I385" s="170">
        <v>5.4902964211883939E-2</v>
      </c>
      <c r="J385" s="170">
        <v>0.12561719525276765</v>
      </c>
      <c r="K385" s="170">
        <v>1.6680731961712335E-2</v>
      </c>
      <c r="L385" s="170">
        <v>1.0657205989661467E-2</v>
      </c>
      <c r="M385" s="170">
        <v>1.2797008484316441E-2</v>
      </c>
      <c r="N385" s="170">
        <v>-4.702545311127803E-4</v>
      </c>
      <c r="O385" s="170">
        <v>2.1994697939215824E-2</v>
      </c>
      <c r="P385" s="170">
        <v>3.6283343599307297E-3</v>
      </c>
      <c r="Q385" s="170">
        <v>0.11361301573911214</v>
      </c>
      <c r="R385" s="170">
        <v>0.10592346348021767</v>
      </c>
      <c r="S385" s="170">
        <v>8.4025607631861704E-3</v>
      </c>
      <c r="T385" s="170">
        <v>6.9478862030112554E-2</v>
      </c>
      <c r="U385" s="170">
        <v>3.6094755689661313E-2</v>
      </c>
      <c r="V385" s="170">
        <v>-6.9143209718454612E-2</v>
      </c>
      <c r="W385" s="170">
        <v>-8.7481340800200022E-3</v>
      </c>
      <c r="X385" s="170">
        <v>4.7377504050808428E-2</v>
      </c>
      <c r="Y385" s="170">
        <v>-2.5170559084897091E-2</v>
      </c>
      <c r="Z385" s="170">
        <v>-6.3113708808625107E-3</v>
      </c>
      <c r="AA385" s="8">
        <v>-3.3071223900643702E-2</v>
      </c>
      <c r="AB385" s="8">
        <v>-0.12527782091420772</v>
      </c>
      <c r="AN385" s="8"/>
      <c r="AQ385" s="8"/>
    </row>
    <row r="386" spans="1:43" x14ac:dyDescent="0.2">
      <c r="A386" s="7" t="str">
        <f t="shared" si="5"/>
        <v>gem_mw_WAR_Ja_21</v>
      </c>
      <c r="B386" s="5" t="s">
        <v>3835</v>
      </c>
      <c r="C386" s="5" t="s">
        <v>188</v>
      </c>
      <c r="D386" s="5">
        <v>21</v>
      </c>
      <c r="E386" s="8" t="s">
        <v>3832</v>
      </c>
      <c r="F386" s="170">
        <v>8.3976708940502437E-2</v>
      </c>
      <c r="G386" s="170">
        <v>7.6303166595571344E-3</v>
      </c>
      <c r="H386" s="170">
        <v>3.0623926112308641E-2</v>
      </c>
      <c r="I386" s="170">
        <v>6.053122176415484E-2</v>
      </c>
      <c r="J386" s="170">
        <v>0.12137692602153133</v>
      </c>
      <c r="K386" s="170">
        <v>2.8921100511523967E-2</v>
      </c>
      <c r="L386" s="170">
        <v>7.6060614337639882E-3</v>
      </c>
      <c r="M386" s="170">
        <v>7.9275073435604686E-3</v>
      </c>
      <c r="N386" s="170">
        <v>8.3101121337798116E-3</v>
      </c>
      <c r="O386" s="170">
        <v>1.2364949785619972E-2</v>
      </c>
      <c r="P386" s="170">
        <v>3.0273034296374624E-2</v>
      </c>
      <c r="Q386" s="170">
        <v>0.18964663745082977</v>
      </c>
      <c r="R386" s="170">
        <v>8.4030837234671113E-2</v>
      </c>
      <c r="S386" s="170">
        <v>2.7368063504044124E-2</v>
      </c>
      <c r="T386" s="170">
        <v>5.6961984059712596E-3</v>
      </c>
      <c r="U386" s="170">
        <v>3.4133119860250499E-2</v>
      </c>
      <c r="V386" s="170">
        <v>-7.860807020581087E-2</v>
      </c>
      <c r="W386" s="170">
        <v>-4.5089549814146951E-2</v>
      </c>
      <c r="X386" s="170">
        <v>3.7910501076962748E-2</v>
      </c>
      <c r="Y386" s="170">
        <v>8.8297941849073015E-3</v>
      </c>
      <c r="Z386" s="170">
        <v>1.8395534829796681E-2</v>
      </c>
      <c r="AA386" s="8">
        <v>3.3727369341527515E-2</v>
      </c>
      <c r="AB386" s="8">
        <v>-0.11697649572988016</v>
      </c>
      <c r="AN386" s="8"/>
      <c r="AQ386" s="8"/>
    </row>
    <row r="387" spans="1:43" x14ac:dyDescent="0.2">
      <c r="A387" s="7" t="str">
        <f t="shared" si="5"/>
        <v>gem_mw_WAR_Ja_22</v>
      </c>
      <c r="B387" s="5" t="s">
        <v>3835</v>
      </c>
      <c r="C387" s="5" t="s">
        <v>188</v>
      </c>
      <c r="D387" s="5">
        <v>22</v>
      </c>
      <c r="E387" s="8" t="s">
        <v>3832</v>
      </c>
      <c r="F387" s="170">
        <v>0.10530333675593147</v>
      </c>
      <c r="G387" s="170">
        <v>6.604503238385951E-3</v>
      </c>
      <c r="H387" s="170">
        <v>2.724127760221844E-2</v>
      </c>
      <c r="I387" s="170">
        <v>7.9050246985181483E-2</v>
      </c>
      <c r="J387" s="170">
        <v>0.12827974256988445</v>
      </c>
      <c r="K387" s="170">
        <v>2.0819630815795118E-2</v>
      </c>
      <c r="L387" s="170">
        <v>2.0320611241421947E-2</v>
      </c>
      <c r="M387" s="170">
        <v>2.3509609464433458E-2</v>
      </c>
      <c r="N387" s="170">
        <v>3.7481150105280393E-2</v>
      </c>
      <c r="O387" s="170">
        <v>2.9889130355343817E-2</v>
      </c>
      <c r="P387" s="170">
        <v>1.3303804562265188E-2</v>
      </c>
      <c r="Q387" s="170">
        <v>0.12882333065182375</v>
      </c>
      <c r="R387" s="170">
        <v>5.0254202087953594E-2</v>
      </c>
      <c r="S387" s="170">
        <v>1.0981331370759094E-2</v>
      </c>
      <c r="T387" s="170">
        <v>1.3470373375360677E-2</v>
      </c>
      <c r="U387" s="170">
        <v>6.2617016271785439E-2</v>
      </c>
      <c r="V387" s="170">
        <v>-5.7907994445945701E-2</v>
      </c>
      <c r="W387" s="170">
        <v>-3.1598436934688848E-2</v>
      </c>
      <c r="X387" s="170">
        <v>8.2401269242311281E-2</v>
      </c>
      <c r="Y387" s="170">
        <v>-1.862758762292516E-2</v>
      </c>
      <c r="Z387" s="170">
        <v>8.730344705548055E-3</v>
      </c>
      <c r="AA387" s="8">
        <v>7.2343644489702638E-2</v>
      </c>
      <c r="AB387" s="8">
        <v>-0.10098229464840927</v>
      </c>
      <c r="AN387" s="8"/>
      <c r="AQ387" s="8"/>
    </row>
    <row r="388" spans="1:43" x14ac:dyDescent="0.2">
      <c r="A388" s="7" t="str">
        <f t="shared" si="5"/>
        <v>gem_mw_WAR_Ja_23</v>
      </c>
      <c r="B388" s="5" t="s">
        <v>3835</v>
      </c>
      <c r="C388" s="5" t="s">
        <v>188</v>
      </c>
      <c r="D388" s="5">
        <v>23</v>
      </c>
      <c r="E388" s="8" t="s">
        <v>3832</v>
      </c>
      <c r="F388" s="170">
        <v>0.10808533965309804</v>
      </c>
      <c r="G388" s="170">
        <v>1.7027118349712201E-2</v>
      </c>
      <c r="H388" s="170">
        <v>2.8498540516735948E-2</v>
      </c>
      <c r="I388" s="170">
        <v>6.395851448481818E-2</v>
      </c>
      <c r="J388" s="170">
        <v>0.1207343842167448</v>
      </c>
      <c r="K388" s="170">
        <v>3.1881435720010967E-2</v>
      </c>
      <c r="L388" s="170">
        <v>9.7070723216900121E-3</v>
      </c>
      <c r="M388" s="170">
        <v>1.2570072220911575E-2</v>
      </c>
      <c r="N388" s="170">
        <v>6.6348462385126344E-2</v>
      </c>
      <c r="O388" s="170">
        <v>-1.5915539892298772E-2</v>
      </c>
      <c r="P388" s="170">
        <v>4.6853178751387503E-2</v>
      </c>
      <c r="Q388" s="170">
        <v>0.34218301837870302</v>
      </c>
      <c r="R388" s="170">
        <v>-4.8429632455188637E-2</v>
      </c>
      <c r="S388" s="170">
        <v>8.3134585798562449E-2</v>
      </c>
      <c r="T388" s="170">
        <v>9.3306240732531437E-2</v>
      </c>
      <c r="U388" s="170">
        <v>6.486560885815211E-2</v>
      </c>
      <c r="V388" s="170">
        <v>-9.7420254474039236E-2</v>
      </c>
      <c r="W388" s="170">
        <v>-9.7570752979084185E-2</v>
      </c>
      <c r="X388" s="170">
        <v>-2.2292803821577677E-2</v>
      </c>
      <c r="Y388" s="170">
        <v>-3.2124991989490925E-2</v>
      </c>
      <c r="Z388" s="170">
        <v>2.2289370031029199E-2</v>
      </c>
      <c r="AA388" s="8">
        <v>1.1364968994775904E-2</v>
      </c>
      <c r="AB388" s="8">
        <v>-0.11350422536560023</v>
      </c>
      <c r="AN388" s="8"/>
      <c r="AQ388" s="8"/>
    </row>
    <row r="389" spans="1:43" x14ac:dyDescent="0.2">
      <c r="A389" s="7" t="str">
        <f t="shared" si="5"/>
        <v>gem_mw_WAR_Ja_24</v>
      </c>
      <c r="B389" s="5" t="s">
        <v>3835</v>
      </c>
      <c r="C389" s="5" t="s">
        <v>188</v>
      </c>
      <c r="D389" s="5">
        <v>24</v>
      </c>
      <c r="E389" s="8" t="s">
        <v>3832</v>
      </c>
      <c r="F389" s="170">
        <v>8.7062348223281294E-2</v>
      </c>
      <c r="G389" s="170">
        <v>6.9039927478040664E-3</v>
      </c>
      <c r="H389" s="170">
        <v>2.6261135721020023E-2</v>
      </c>
      <c r="I389" s="170">
        <v>5.4173685950915873E-2</v>
      </c>
      <c r="J389" s="170">
        <v>8.4186767005893295E-2</v>
      </c>
      <c r="K389" s="170">
        <v>4.4254805079093941E-2</v>
      </c>
      <c r="L389" s="170">
        <v>1.1723703195840108E-2</v>
      </c>
      <c r="M389" s="170">
        <v>2.7605556525618625E-2</v>
      </c>
      <c r="N389" s="170">
        <v>5.2873800712525967E-2</v>
      </c>
      <c r="O389" s="170">
        <v>5.2449025168214945E-2</v>
      </c>
      <c r="P389" s="170">
        <v>4.6641636430650533E-3</v>
      </c>
      <c r="Q389" s="170">
        <v>0.18095602895315302</v>
      </c>
      <c r="R389" s="170">
        <v>2.3355216584602618E-2</v>
      </c>
      <c r="S389" s="170">
        <v>8.1586619254967727E-2</v>
      </c>
      <c r="T389" s="170">
        <v>7.489947427473212E-2</v>
      </c>
      <c r="U389" s="170">
        <v>6.1784772575150096E-2</v>
      </c>
      <c r="V389" s="170">
        <v>-9.0213878885452167E-2</v>
      </c>
      <c r="W389" s="170">
        <v>-2.5047716044231817E-2</v>
      </c>
      <c r="X389" s="170">
        <v>4.1971987571720382E-2</v>
      </c>
      <c r="Y389" s="170">
        <v>-4.5452587937111155E-2</v>
      </c>
      <c r="Z389" s="170">
        <v>6.5239628603580124E-2</v>
      </c>
      <c r="AA389" s="8">
        <v>1.3760095494909131E-2</v>
      </c>
      <c r="AB389" s="8">
        <v>-9.915518289611891E-2</v>
      </c>
      <c r="AN389" s="8"/>
      <c r="AQ389" s="8"/>
    </row>
    <row r="390" spans="1:43" x14ac:dyDescent="0.2">
      <c r="A390" s="7" t="str">
        <f t="shared" si="5"/>
        <v>gem_mw_WAR_Ja_25</v>
      </c>
      <c r="B390" s="5" t="s">
        <v>3835</v>
      </c>
      <c r="C390" s="5" t="s">
        <v>188</v>
      </c>
      <c r="D390" s="5">
        <v>25</v>
      </c>
      <c r="E390" s="8" t="s">
        <v>3832</v>
      </c>
      <c r="F390" s="170">
        <v>0.11486932839010558</v>
      </c>
      <c r="G390" s="170">
        <v>6.9010277657349569E-3</v>
      </c>
      <c r="H390" s="170">
        <v>3.016829262979228E-2</v>
      </c>
      <c r="I390" s="170">
        <v>0.10953972392891917</v>
      </c>
      <c r="J390" s="170">
        <v>0.15179566351686241</v>
      </c>
      <c r="K390" s="170">
        <v>-1.642965012098303E-2</v>
      </c>
      <c r="L390" s="170">
        <v>4.4665043685862479E-2</v>
      </c>
      <c r="M390" s="170">
        <v>4.1727932922990082E-2</v>
      </c>
      <c r="N390" s="170">
        <v>1.2511621294099204E-3</v>
      </c>
      <c r="O390" s="170">
        <v>2.5655690917125096E-2</v>
      </c>
      <c r="P390" s="170">
        <v>0.11078628762601161</v>
      </c>
      <c r="Q390" s="170">
        <v>8.9039178172095529E-2</v>
      </c>
      <c r="R390" s="170">
        <v>1.4513361313042195E-2</v>
      </c>
      <c r="S390" s="170">
        <v>-8.1691682768156859E-3</v>
      </c>
      <c r="T390" s="170">
        <v>3.5272644267652524E-2</v>
      </c>
      <c r="U390" s="170">
        <v>8.5718148789824117E-2</v>
      </c>
      <c r="V390" s="170">
        <v>-2.6114713756628175E-2</v>
      </c>
      <c r="W390" s="170">
        <v>-1.2349579340779474E-2</v>
      </c>
      <c r="X390" s="170">
        <v>0.11488893794492321</v>
      </c>
      <c r="Y390" s="170">
        <v>-1.5642855729061059E-2</v>
      </c>
      <c r="Z390" s="170">
        <v>1.4154719478011342E-2</v>
      </c>
      <c r="AA390" s="8">
        <v>7.5160562468730069E-2</v>
      </c>
      <c r="AB390" s="8">
        <v>-6.5574641600796291E-2</v>
      </c>
      <c r="AN390" s="8"/>
      <c r="AQ390" s="8"/>
    </row>
  </sheetData>
  <phoneticPr fontId="71" type="noConversion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BM130"/>
  <sheetViews>
    <sheetView workbookViewId="0">
      <pane xSplit="11715" ySplit="3990" topLeftCell="AZ115"/>
      <selection pane="topRight"/>
      <selection pane="bottomLeft"/>
      <selection pane="bottomRight"/>
    </sheetView>
  </sheetViews>
  <sheetFormatPr baseColWidth="10" defaultColWidth="11.19921875" defaultRowHeight="14.25" x14ac:dyDescent="0.2"/>
  <cols>
    <col min="1" max="1" width="17" style="5" bestFit="1" customWidth="1"/>
    <col min="2" max="2" width="11.19921875" style="5"/>
    <col min="3" max="3" width="7.296875" style="5" bestFit="1" customWidth="1"/>
    <col min="4" max="4" width="5.296875" style="5" bestFit="1" customWidth="1"/>
    <col min="5" max="16384" width="11.19921875" style="5"/>
  </cols>
  <sheetData>
    <row r="1" spans="1:65" x14ac:dyDescent="0.2">
      <c r="B1" s="5" t="s">
        <v>187</v>
      </c>
      <c r="C1" s="5" t="s">
        <v>186</v>
      </c>
      <c r="D1" s="5" t="s">
        <v>335</v>
      </c>
      <c r="E1" s="6" t="s">
        <v>17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152</v>
      </c>
      <c r="K1" s="6" t="s">
        <v>390</v>
      </c>
      <c r="L1" s="6" t="s">
        <v>391</v>
      </c>
      <c r="M1" s="6" t="s">
        <v>393</v>
      </c>
      <c r="N1" s="6" t="s">
        <v>410</v>
      </c>
      <c r="O1" s="6" t="s">
        <v>417</v>
      </c>
      <c r="P1" s="6" t="s">
        <v>418</v>
      </c>
      <c r="Q1" s="6" t="s">
        <v>419</v>
      </c>
      <c r="R1" s="6" t="s">
        <v>420</v>
      </c>
      <c r="S1" s="6" t="s">
        <v>421</v>
      </c>
      <c r="T1" s="6" t="s">
        <v>422</v>
      </c>
      <c r="U1" s="6" t="s">
        <v>423</v>
      </c>
      <c r="V1" s="6" t="s">
        <v>473</v>
      </c>
      <c r="W1" s="6" t="s">
        <v>474</v>
      </c>
      <c r="X1" s="6" t="s">
        <v>3591</v>
      </c>
      <c r="Y1" s="6" t="s">
        <v>3592</v>
      </c>
      <c r="Z1" s="6" t="s">
        <v>3593</v>
      </c>
      <c r="AA1" s="6" t="s">
        <v>3595</v>
      </c>
      <c r="AB1" s="6" t="s">
        <v>3596</v>
      </c>
      <c r="AC1" s="6" t="s">
        <v>3655</v>
      </c>
      <c r="AD1" s="6" t="s">
        <v>3658</v>
      </c>
      <c r="AE1" s="6" t="s">
        <v>3659</v>
      </c>
      <c r="AF1" s="6" t="s">
        <v>3660</v>
      </c>
      <c r="AG1" s="6" t="s">
        <v>3663</v>
      </c>
      <c r="AH1" s="6" t="s">
        <v>3664</v>
      </c>
      <c r="AI1" s="6" t="s">
        <v>3665</v>
      </c>
      <c r="AJ1" s="6" t="s">
        <v>3762</v>
      </c>
      <c r="AK1" s="6" t="s">
        <v>3764</v>
      </c>
      <c r="AL1" s="6" t="s">
        <v>3765</v>
      </c>
      <c r="AM1" s="6" t="s">
        <v>3766</v>
      </c>
      <c r="AN1" s="6" t="s">
        <v>3767</v>
      </c>
      <c r="AO1" s="6" t="s">
        <v>3772</v>
      </c>
      <c r="AP1" s="6" t="s">
        <v>3773</v>
      </c>
      <c r="AQ1" s="6" t="s">
        <v>3774</v>
      </c>
      <c r="AR1" s="6" t="s">
        <v>3827</v>
      </c>
      <c r="AS1" s="6" t="s">
        <v>3872</v>
      </c>
      <c r="AT1" s="6" t="s">
        <v>3985</v>
      </c>
      <c r="AU1" s="6" t="s">
        <v>3986</v>
      </c>
      <c r="AV1" s="6" t="s">
        <v>3988</v>
      </c>
      <c r="AW1" s="6" t="s">
        <v>3989</v>
      </c>
      <c r="AX1" s="6" t="s">
        <v>3992</v>
      </c>
      <c r="AY1" s="6" t="s">
        <v>3993</v>
      </c>
      <c r="AZ1" s="6" t="s">
        <v>3994</v>
      </c>
      <c r="BA1" s="6" t="s">
        <v>3995</v>
      </c>
      <c r="BB1" s="6" t="s">
        <v>3997</v>
      </c>
      <c r="BC1" s="6" t="s">
        <v>3998</v>
      </c>
      <c r="BD1" s="6" t="s">
        <v>3999</v>
      </c>
      <c r="BE1" s="6" t="s">
        <v>4000</v>
      </c>
      <c r="BH1" s="6"/>
      <c r="BI1" s="6"/>
      <c r="BJ1" s="6"/>
    </row>
    <row r="2" spans="1:65" x14ac:dyDescent="0.2">
      <c r="A2" s="7" t="str">
        <f t="shared" ref="A2:A65" si="0">CONCATENATE(B2,"_",C2,"_",D2)</f>
        <v>mwg_nemiet_gg_QU_1</v>
      </c>
      <c r="B2" s="5" t="s">
        <v>3860</v>
      </c>
      <c r="C2" s="5" t="s">
        <v>536</v>
      </c>
      <c r="D2" s="5">
        <v>1</v>
      </c>
      <c r="E2" s="8">
        <v>100</v>
      </c>
      <c r="F2" s="8">
        <v>100.06138963596784</v>
      </c>
      <c r="G2" s="8">
        <v>99.980214319394577</v>
      </c>
      <c r="H2" s="8">
        <v>100.05664669258783</v>
      </c>
      <c r="I2" s="8">
        <v>100.11461275929469</v>
      </c>
      <c r="J2" s="8">
        <v>100.28917106224439</v>
      </c>
      <c r="K2" s="8">
        <v>100.63240700014502</v>
      </c>
      <c r="L2" s="8">
        <v>101.13567455866585</v>
      </c>
      <c r="M2" s="8">
        <v>102.02188085431688</v>
      </c>
      <c r="N2" s="8">
        <v>102.78205672671383</v>
      </c>
      <c r="O2" s="8">
        <v>102.98431515555951</v>
      </c>
      <c r="P2" s="8">
        <v>103.2843845723814</v>
      </c>
      <c r="Q2" s="8">
        <v>103.68343944738204</v>
      </c>
      <c r="R2" s="8">
        <v>104.80004592206588</v>
      </c>
      <c r="S2" s="8">
        <v>105.44732550892394</v>
      </c>
      <c r="T2" s="8">
        <v>105.8155725696863</v>
      </c>
      <c r="U2" s="8">
        <v>106.0516127114945</v>
      </c>
      <c r="V2" s="8">
        <v>106.11907484449846</v>
      </c>
      <c r="W2" s="8">
        <v>106.46515609308805</v>
      </c>
      <c r="X2" s="8">
        <v>106.72888715398473</v>
      </c>
      <c r="Y2" s="8">
        <v>107.47750672994154</v>
      </c>
      <c r="Z2" s="8">
        <v>108.02244198545544</v>
      </c>
      <c r="AA2" s="8">
        <v>107.91982780861461</v>
      </c>
      <c r="AB2" s="8">
        <v>107.33334882765523</v>
      </c>
      <c r="AC2" s="8">
        <v>107.03309538864382</v>
      </c>
      <c r="AD2" s="8">
        <v>106.8306999085619</v>
      </c>
      <c r="AE2" s="8">
        <v>106.91702701922709</v>
      </c>
      <c r="AF2" s="8">
        <v>106.43475419363602</v>
      </c>
      <c r="AG2" s="8">
        <v>106.15838276042938</v>
      </c>
      <c r="AH2" s="8">
        <v>106.00375025807671</v>
      </c>
      <c r="AI2" s="8">
        <v>106.01695072457757</v>
      </c>
      <c r="AJ2" s="8">
        <v>106.64179030773373</v>
      </c>
      <c r="AK2" s="8">
        <v>106.90519414239202</v>
      </c>
      <c r="AL2" s="8">
        <v>107.17491423839049</v>
      </c>
      <c r="AM2" s="8">
        <v>106.70118260379184</v>
      </c>
      <c r="AN2" s="8">
        <v>106.46790545048918</v>
      </c>
      <c r="AO2" s="8">
        <v>106.43943164986899</v>
      </c>
      <c r="AP2" s="8">
        <v>106.76835926440693</v>
      </c>
      <c r="AQ2" s="8">
        <v>106.90912946017107</v>
      </c>
      <c r="AR2" s="8">
        <v>107.19497267034239</v>
      </c>
      <c r="AS2" s="8">
        <v>107.68641144807015</v>
      </c>
      <c r="AT2" s="8">
        <v>107.95617750124705</v>
      </c>
      <c r="AU2" s="8">
        <v>108.23860667727405</v>
      </c>
      <c r="AV2" s="8">
        <v>107.92188838037289</v>
      </c>
      <c r="AW2" s="8">
        <v>108.23510008385422</v>
      </c>
      <c r="AX2" s="8">
        <v>108.33531691277112</v>
      </c>
      <c r="AY2" s="8">
        <v>108.87178231431528</v>
      </c>
      <c r="AZ2" s="8">
        <v>109.31235162863813</v>
      </c>
      <c r="BA2" s="8">
        <v>109.35388050579427</v>
      </c>
      <c r="BB2" s="8">
        <v>109.38895573584279</v>
      </c>
      <c r="BC2" s="8">
        <v>109.19183142539116</v>
      </c>
      <c r="BD2" s="8">
        <v>109.37015829669441</v>
      </c>
      <c r="BE2" s="19">
        <v>109.44508159050758</v>
      </c>
      <c r="BF2" s="8"/>
      <c r="BG2" s="8"/>
      <c r="BH2" s="8"/>
      <c r="BI2" s="8"/>
      <c r="BJ2" s="8"/>
      <c r="BK2" s="8"/>
      <c r="BL2" s="8"/>
      <c r="BM2" s="8"/>
    </row>
    <row r="3" spans="1:65" x14ac:dyDescent="0.2">
      <c r="A3" s="7" t="str">
        <f t="shared" si="0"/>
        <v>mwg_nemiet_gg_QU_2</v>
      </c>
      <c r="B3" s="5" t="s">
        <v>3860</v>
      </c>
      <c r="C3" s="5" t="s">
        <v>536</v>
      </c>
      <c r="D3" s="5">
        <v>2</v>
      </c>
      <c r="E3" s="8">
        <v>100</v>
      </c>
      <c r="F3" s="8">
        <v>100.18799191899465</v>
      </c>
      <c r="G3" s="8">
        <v>100.22125583363179</v>
      </c>
      <c r="H3" s="8">
        <v>100.31072753649609</v>
      </c>
      <c r="I3" s="8">
        <v>100.42007498719397</v>
      </c>
      <c r="J3" s="8">
        <v>100.52173377724569</v>
      </c>
      <c r="K3" s="8">
        <v>100.79051780688182</v>
      </c>
      <c r="L3" s="8">
        <v>101.24850741757952</v>
      </c>
      <c r="M3" s="8">
        <v>102.0673798726453</v>
      </c>
      <c r="N3" s="8">
        <v>102.55582749342744</v>
      </c>
      <c r="O3" s="8">
        <v>102.56856092330042</v>
      </c>
      <c r="P3" s="8">
        <v>102.77135715783557</v>
      </c>
      <c r="Q3" s="8">
        <v>103.35090155431197</v>
      </c>
      <c r="R3" s="8">
        <v>104.50012743664108</v>
      </c>
      <c r="S3" s="8">
        <v>105.17021308619944</v>
      </c>
      <c r="T3" s="8">
        <v>105.58622554334623</v>
      </c>
      <c r="U3" s="8">
        <v>105.92110390370998</v>
      </c>
      <c r="V3" s="8">
        <v>106.14190182536437</v>
      </c>
      <c r="W3" s="8">
        <v>106.37654899448687</v>
      </c>
      <c r="X3" s="8">
        <v>106.34783216122044</v>
      </c>
      <c r="Y3" s="8">
        <v>106.77715727986079</v>
      </c>
      <c r="Z3" s="8">
        <v>106.19268913522278</v>
      </c>
      <c r="AA3" s="8">
        <v>105.24684356834216</v>
      </c>
      <c r="AB3" s="8">
        <v>103.83041369478032</v>
      </c>
      <c r="AC3" s="8">
        <v>103.53978477141199</v>
      </c>
      <c r="AD3" s="8">
        <v>103.20246183496103</v>
      </c>
      <c r="AE3" s="8">
        <v>103.13475225725178</v>
      </c>
      <c r="AF3" s="8">
        <v>102.73213666829436</v>
      </c>
      <c r="AG3" s="8">
        <v>102.58853610501075</v>
      </c>
      <c r="AH3" s="8">
        <v>102.43159383117182</v>
      </c>
      <c r="AI3" s="8">
        <v>102.37873674789938</v>
      </c>
      <c r="AJ3" s="8">
        <v>102.79613669867295</v>
      </c>
      <c r="AK3" s="8">
        <v>102.90548602074951</v>
      </c>
      <c r="AL3" s="8">
        <v>102.87173425052062</v>
      </c>
      <c r="AM3" s="8">
        <v>102.10164228254312</v>
      </c>
      <c r="AN3" s="8">
        <v>101.94091843730303</v>
      </c>
      <c r="AO3" s="8">
        <v>102.112617992381</v>
      </c>
      <c r="AP3" s="8">
        <v>102.67040126274493</v>
      </c>
      <c r="AQ3" s="8">
        <v>102.70188641219981</v>
      </c>
      <c r="AR3" s="8">
        <v>102.78431852794274</v>
      </c>
      <c r="AS3" s="8">
        <v>102.93663301048463</v>
      </c>
      <c r="AT3" s="8">
        <v>103.03740305257368</v>
      </c>
      <c r="AU3" s="8">
        <v>103.17031328507839</v>
      </c>
      <c r="AV3" s="8">
        <v>103.01711835883492</v>
      </c>
      <c r="AW3" s="8">
        <v>103.37145861054064</v>
      </c>
      <c r="AX3" s="8">
        <v>103.70218682482944</v>
      </c>
      <c r="AY3" s="8">
        <v>104.42148058736846</v>
      </c>
      <c r="AZ3" s="8">
        <v>104.93169570329242</v>
      </c>
      <c r="BA3" s="8">
        <v>104.76005786351948</v>
      </c>
      <c r="BB3" s="8">
        <v>104.38208735341614</v>
      </c>
      <c r="BC3" s="8">
        <v>103.78318910038263</v>
      </c>
      <c r="BD3" s="8">
        <v>103.81376948233698</v>
      </c>
      <c r="BE3" s="19">
        <v>103.94828200638916</v>
      </c>
      <c r="BF3" s="8"/>
      <c r="BG3" s="8"/>
      <c r="BH3" s="8"/>
      <c r="BI3" s="8"/>
      <c r="BJ3" s="8"/>
      <c r="BK3" s="8"/>
      <c r="BL3" s="8"/>
      <c r="BM3" s="8"/>
    </row>
    <row r="4" spans="1:65" x14ac:dyDescent="0.2">
      <c r="A4" s="7" t="str">
        <f t="shared" si="0"/>
        <v>mwg_nemiet_gg_QU_3</v>
      </c>
      <c r="B4" s="5" t="s">
        <v>3860</v>
      </c>
      <c r="C4" s="5" t="s">
        <v>536</v>
      </c>
      <c r="D4" s="5">
        <v>3</v>
      </c>
      <c r="E4" s="8">
        <v>100</v>
      </c>
      <c r="F4" s="8">
        <v>100.12737216249958</v>
      </c>
      <c r="G4" s="8">
        <v>100.12819859164925</v>
      </c>
      <c r="H4" s="8">
        <v>100.22117043453886</v>
      </c>
      <c r="I4" s="8">
        <v>100.43772420267611</v>
      </c>
      <c r="J4" s="8">
        <v>100.76749812576224</v>
      </c>
      <c r="K4" s="8">
        <v>101.33590893735381</v>
      </c>
      <c r="L4" s="8">
        <v>102.17515388206863</v>
      </c>
      <c r="M4" s="8">
        <v>103.36256780117871</v>
      </c>
      <c r="N4" s="8">
        <v>104.23809138864949</v>
      </c>
      <c r="O4" s="8">
        <v>104.44752681445607</v>
      </c>
      <c r="P4" s="8">
        <v>104.71298832321172</v>
      </c>
      <c r="Q4" s="8">
        <v>105.20615806052922</v>
      </c>
      <c r="R4" s="8">
        <v>106.36651307574358</v>
      </c>
      <c r="S4" s="8">
        <v>107.10430655473336</v>
      </c>
      <c r="T4" s="8">
        <v>107.69196649199381</v>
      </c>
      <c r="U4" s="8">
        <v>108.3617204290001</v>
      </c>
      <c r="V4" s="8">
        <v>108.87975238367721</v>
      </c>
      <c r="W4" s="8">
        <v>109.30776921215933</v>
      </c>
      <c r="X4" s="8">
        <v>109.32870420742204</v>
      </c>
      <c r="Y4" s="8">
        <v>109.96141552259228</v>
      </c>
      <c r="Z4" s="8">
        <v>110.47172488128517</v>
      </c>
      <c r="AA4" s="8">
        <v>110.39988485421172</v>
      </c>
      <c r="AB4" s="8">
        <v>109.38366029456358</v>
      </c>
      <c r="AC4" s="8">
        <v>108.72663300359557</v>
      </c>
      <c r="AD4" s="8">
        <v>108.21792108475218</v>
      </c>
      <c r="AE4" s="8">
        <v>108.23568241149474</v>
      </c>
      <c r="AF4" s="8">
        <v>107.90291621810509</v>
      </c>
      <c r="AG4" s="8">
        <v>107.59321185675799</v>
      </c>
      <c r="AH4" s="8">
        <v>106.98426083865401</v>
      </c>
      <c r="AI4" s="8">
        <v>106.47368969807769</v>
      </c>
      <c r="AJ4" s="8">
        <v>106.79697768586142</v>
      </c>
      <c r="AK4" s="8">
        <v>107.21358111401271</v>
      </c>
      <c r="AL4" s="8">
        <v>107.41111177840691</v>
      </c>
      <c r="AM4" s="8">
        <v>106.72922006075594</v>
      </c>
      <c r="AN4" s="8">
        <v>106.26824311971951</v>
      </c>
      <c r="AO4" s="8">
        <v>106.12881886757502</v>
      </c>
      <c r="AP4" s="8">
        <v>106.21024156189016</v>
      </c>
      <c r="AQ4" s="8">
        <v>106.06951504186129</v>
      </c>
      <c r="AR4" s="8">
        <v>106.06627477055876</v>
      </c>
      <c r="AS4" s="8">
        <v>106.37802906346849</v>
      </c>
      <c r="AT4" s="8">
        <v>106.53642195185857</v>
      </c>
      <c r="AU4" s="8">
        <v>106.50280184942515</v>
      </c>
      <c r="AV4" s="8">
        <v>106.25040459816891</v>
      </c>
      <c r="AW4" s="8">
        <v>106.84426264814537</v>
      </c>
      <c r="AX4" s="8">
        <v>107.74810556197286</v>
      </c>
      <c r="AY4" s="8">
        <v>108.54342162498828</v>
      </c>
      <c r="AZ4" s="8">
        <v>108.96704600939921</v>
      </c>
      <c r="BA4" s="8">
        <v>108.48014865522781</v>
      </c>
      <c r="BB4" s="8">
        <v>108.33434664121943</v>
      </c>
      <c r="BC4" s="8">
        <v>107.81217554909058</v>
      </c>
      <c r="BD4" s="8">
        <v>108.20201390455539</v>
      </c>
      <c r="BE4" s="19">
        <v>108.70148862879955</v>
      </c>
      <c r="BF4" s="8"/>
      <c r="BG4" s="8"/>
      <c r="BH4" s="8"/>
      <c r="BI4" s="8"/>
      <c r="BJ4" s="8"/>
      <c r="BK4" s="8"/>
      <c r="BL4" s="8"/>
      <c r="BM4" s="8"/>
    </row>
    <row r="5" spans="1:65" x14ac:dyDescent="0.2">
      <c r="A5" s="7" t="str">
        <f t="shared" si="0"/>
        <v>mwg_nemiet_gg_QU_4</v>
      </c>
      <c r="B5" s="5" t="s">
        <v>3860</v>
      </c>
      <c r="C5" s="5" t="s">
        <v>536</v>
      </c>
      <c r="D5" s="5">
        <v>4</v>
      </c>
      <c r="E5" s="8">
        <v>100</v>
      </c>
      <c r="F5" s="8">
        <v>100.02028294719669</v>
      </c>
      <c r="G5" s="8">
        <v>99.870860174382969</v>
      </c>
      <c r="H5" s="8">
        <v>99.811786843374875</v>
      </c>
      <c r="I5" s="8">
        <v>100.00949277708243</v>
      </c>
      <c r="J5" s="8">
        <v>100.44285204120881</v>
      </c>
      <c r="K5" s="8">
        <v>101.21514166710678</v>
      </c>
      <c r="L5" s="8">
        <v>102.11687473528069</v>
      </c>
      <c r="M5" s="8">
        <v>102.77736302076421</v>
      </c>
      <c r="N5" s="8">
        <v>102.97820850742509</v>
      </c>
      <c r="O5" s="8">
        <v>102.80947045039517</v>
      </c>
      <c r="P5" s="8">
        <v>103.43862303481671</v>
      </c>
      <c r="Q5" s="8">
        <v>104.27354385245216</v>
      </c>
      <c r="R5" s="8">
        <v>105.79671614386325</v>
      </c>
      <c r="S5" s="8">
        <v>107.03475280225605</v>
      </c>
      <c r="T5" s="8">
        <v>107.67024651991993</v>
      </c>
      <c r="U5" s="8">
        <v>107.57221420158619</v>
      </c>
      <c r="V5" s="8">
        <v>106.51217616816234</v>
      </c>
      <c r="W5" s="8">
        <v>105.95194260158853</v>
      </c>
      <c r="X5" s="8">
        <v>106.02707570759969</v>
      </c>
      <c r="Y5" s="8">
        <v>107.23866192002252</v>
      </c>
      <c r="Z5" s="8">
        <v>108.48358530577077</v>
      </c>
      <c r="AA5" s="8">
        <v>108.91546373927473</v>
      </c>
      <c r="AB5" s="8">
        <v>108.43965671008766</v>
      </c>
      <c r="AC5" s="8">
        <v>108.02247478775047</v>
      </c>
      <c r="AD5" s="8">
        <v>107.09515557972709</v>
      </c>
      <c r="AE5" s="8">
        <v>106.28188246689409</v>
      </c>
      <c r="AF5" s="8">
        <v>105.4553654574401</v>
      </c>
      <c r="AG5" s="8">
        <v>105.34845640778666</v>
      </c>
      <c r="AH5" s="8">
        <v>105.38113085033608</v>
      </c>
      <c r="AI5" s="8">
        <v>105.1660724839379</v>
      </c>
      <c r="AJ5" s="8">
        <v>105.60492611864349</v>
      </c>
      <c r="AK5" s="8">
        <v>106.071943521145</v>
      </c>
      <c r="AL5" s="8">
        <v>106.75077325514241</v>
      </c>
      <c r="AM5" s="8">
        <v>106.14614893275683</v>
      </c>
      <c r="AN5" s="8">
        <v>106.2630326027557</v>
      </c>
      <c r="AO5" s="8">
        <v>106.9840416992311</v>
      </c>
      <c r="AP5" s="8">
        <v>108.17424048368763</v>
      </c>
      <c r="AQ5" s="8">
        <v>108.3535175625171</v>
      </c>
      <c r="AR5" s="8">
        <v>107.59729550145221</v>
      </c>
      <c r="AS5" s="8">
        <v>107.58141002301487</v>
      </c>
      <c r="AT5" s="8">
        <v>107.80426179394287</v>
      </c>
      <c r="AU5" s="8">
        <v>108.36208024119605</v>
      </c>
      <c r="AV5" s="8">
        <v>108.08218230709197</v>
      </c>
      <c r="AW5" s="8">
        <v>108.22328255760378</v>
      </c>
      <c r="AX5" s="8">
        <v>107.99726048943285</v>
      </c>
      <c r="AY5" s="8">
        <v>108.11607893071523</v>
      </c>
      <c r="AZ5" s="8">
        <v>107.76745266771503</v>
      </c>
      <c r="BA5" s="8">
        <v>106.98183440218872</v>
      </c>
      <c r="BB5" s="8">
        <v>107.18713339726332</v>
      </c>
      <c r="BC5" s="8">
        <v>107.37038466236935</v>
      </c>
      <c r="BD5" s="8">
        <v>108.2981077928272</v>
      </c>
      <c r="BE5" s="19">
        <v>108.234815732721</v>
      </c>
      <c r="BF5" s="8"/>
      <c r="BG5" s="8"/>
      <c r="BH5" s="8"/>
      <c r="BI5" s="8"/>
      <c r="BJ5" s="8"/>
      <c r="BK5" s="8"/>
      <c r="BL5" s="8"/>
      <c r="BM5" s="8"/>
    </row>
    <row r="6" spans="1:65" x14ac:dyDescent="0.2">
      <c r="A6" s="7" t="str">
        <f t="shared" si="0"/>
        <v>mwg_nemiet_gg_QU_5</v>
      </c>
      <c r="B6" s="5" t="s">
        <v>3860</v>
      </c>
      <c r="C6" s="5" t="s">
        <v>536</v>
      </c>
      <c r="D6" s="5">
        <v>5</v>
      </c>
      <c r="E6" s="8">
        <v>100</v>
      </c>
      <c r="F6" s="8">
        <v>100.08706316466647</v>
      </c>
      <c r="G6" s="8">
        <v>99.873753953121664</v>
      </c>
      <c r="H6" s="8">
        <v>99.79889990278987</v>
      </c>
      <c r="I6" s="8">
        <v>99.755239178786042</v>
      </c>
      <c r="J6" s="8">
        <v>100.03915855674832</v>
      </c>
      <c r="K6" s="8">
        <v>100.44503605179612</v>
      </c>
      <c r="L6" s="8">
        <v>101.01979692685133</v>
      </c>
      <c r="M6" s="8">
        <v>102.15821908828724</v>
      </c>
      <c r="N6" s="8">
        <v>103.35057662723722</v>
      </c>
      <c r="O6" s="8">
        <v>103.77078991946416</v>
      </c>
      <c r="P6" s="8">
        <v>104.23940472542978</v>
      </c>
      <c r="Q6" s="8">
        <v>104.86666966877142</v>
      </c>
      <c r="R6" s="8">
        <v>106.51760928505381</v>
      </c>
      <c r="S6" s="8">
        <v>107.35687476763917</v>
      </c>
      <c r="T6" s="8">
        <v>107.98469240267757</v>
      </c>
      <c r="U6" s="8">
        <v>108.11668768738265</v>
      </c>
      <c r="V6" s="8">
        <v>107.87535837666231</v>
      </c>
      <c r="W6" s="8">
        <v>107.45617374250806</v>
      </c>
      <c r="X6" s="8">
        <v>107.48532751862371</v>
      </c>
      <c r="Y6" s="8">
        <v>108.35208859273484</v>
      </c>
      <c r="Z6" s="8">
        <v>108.89270564155163</v>
      </c>
      <c r="AA6" s="8">
        <v>108.50791432408208</v>
      </c>
      <c r="AB6" s="8">
        <v>107.46557053930196</v>
      </c>
      <c r="AC6" s="8">
        <v>106.87271268465565</v>
      </c>
      <c r="AD6" s="8">
        <v>107.09210714972023</v>
      </c>
      <c r="AE6" s="8">
        <v>107.80003267583946</v>
      </c>
      <c r="AF6" s="8">
        <v>108.33738657629105</v>
      </c>
      <c r="AG6" s="8">
        <v>107.96250380118606</v>
      </c>
      <c r="AH6" s="8">
        <v>106.84335550588332</v>
      </c>
      <c r="AI6" s="8">
        <v>105.59526607699452</v>
      </c>
      <c r="AJ6" s="8">
        <v>105.38859327485186</v>
      </c>
      <c r="AK6" s="8">
        <v>105.84920571422758</v>
      </c>
      <c r="AL6" s="8">
        <v>106.44761514755824</v>
      </c>
      <c r="AM6" s="8">
        <v>106.09111744898819</v>
      </c>
      <c r="AN6" s="8">
        <v>105.95206070187912</v>
      </c>
      <c r="AO6" s="8">
        <v>105.86841707196953</v>
      </c>
      <c r="AP6" s="8">
        <v>106.29859455717117</v>
      </c>
      <c r="AQ6" s="8">
        <v>106.43094854113302</v>
      </c>
      <c r="AR6" s="8">
        <v>106.67233826369771</v>
      </c>
      <c r="AS6" s="8">
        <v>106.8706629635049</v>
      </c>
      <c r="AT6" s="8">
        <v>106.81613575963512</v>
      </c>
      <c r="AU6" s="8">
        <v>106.67439855030135</v>
      </c>
      <c r="AV6" s="8">
        <v>106.2534014223437</v>
      </c>
      <c r="AW6" s="8">
        <v>106.34270104088166</v>
      </c>
      <c r="AX6" s="8">
        <v>106.32612249025921</v>
      </c>
      <c r="AY6" s="8">
        <v>106.92240605612477</v>
      </c>
      <c r="AZ6" s="8">
        <v>107.59878393138892</v>
      </c>
      <c r="BA6" s="8">
        <v>108.08106211294916</v>
      </c>
      <c r="BB6" s="8">
        <v>108.36483480088701</v>
      </c>
      <c r="BC6" s="8">
        <v>108.32817387984913</v>
      </c>
      <c r="BD6" s="8">
        <v>108.65096277836159</v>
      </c>
      <c r="BE6" s="19">
        <v>108.87777014840951</v>
      </c>
      <c r="BF6" s="8"/>
      <c r="BG6" s="8"/>
      <c r="BH6" s="8"/>
      <c r="BI6" s="8"/>
      <c r="BJ6" s="8"/>
      <c r="BK6" s="8"/>
      <c r="BL6" s="8"/>
      <c r="BM6" s="8"/>
    </row>
    <row r="7" spans="1:65" x14ac:dyDescent="0.2">
      <c r="A7" s="7" t="str">
        <f t="shared" si="0"/>
        <v>mwg_nemiet_gg_QU_6</v>
      </c>
      <c r="B7" s="5" t="s">
        <v>3860</v>
      </c>
      <c r="C7" s="5" t="s">
        <v>536</v>
      </c>
      <c r="D7" s="5">
        <v>6</v>
      </c>
      <c r="E7" s="8">
        <v>100</v>
      </c>
      <c r="F7" s="8">
        <v>99.862128866352009</v>
      </c>
      <c r="G7" s="8">
        <v>99.820488502357946</v>
      </c>
      <c r="H7" s="8">
        <v>99.952274649850338</v>
      </c>
      <c r="I7" s="8">
        <v>100.31516209123178</v>
      </c>
      <c r="J7" s="8">
        <v>100.41390879301444</v>
      </c>
      <c r="K7" s="8">
        <v>100.5762173563899</v>
      </c>
      <c r="L7" s="8">
        <v>100.78242819363551</v>
      </c>
      <c r="M7" s="8">
        <v>101.66147156975289</v>
      </c>
      <c r="N7" s="8">
        <v>102.17877114238009</v>
      </c>
      <c r="O7" s="8">
        <v>102.68140457319993</v>
      </c>
      <c r="P7" s="8">
        <v>103.02923475973178</v>
      </c>
      <c r="Q7" s="8">
        <v>103.52910993828004</v>
      </c>
      <c r="R7" s="8">
        <v>104.20920909555355</v>
      </c>
      <c r="S7" s="8">
        <v>104.56044100258953</v>
      </c>
      <c r="T7" s="8">
        <v>105.04333351628327</v>
      </c>
      <c r="U7" s="8">
        <v>105.54329392889746</v>
      </c>
      <c r="V7" s="8">
        <v>106.22148699564923</v>
      </c>
      <c r="W7" s="8">
        <v>106.9156053736973</v>
      </c>
      <c r="X7" s="8">
        <v>107.14378006565842</v>
      </c>
      <c r="Y7" s="8">
        <v>107.5315283356835</v>
      </c>
      <c r="Z7" s="8">
        <v>107.86838362839858</v>
      </c>
      <c r="AA7" s="8">
        <v>107.59162591777486</v>
      </c>
      <c r="AB7" s="8">
        <v>106.81630220930187</v>
      </c>
      <c r="AC7" s="8">
        <v>106.38305693210987</v>
      </c>
      <c r="AD7" s="8">
        <v>106.63221153366283</v>
      </c>
      <c r="AE7" s="8">
        <v>107.15306907743754</v>
      </c>
      <c r="AF7" s="8">
        <v>107.29185930756688</v>
      </c>
      <c r="AG7" s="8">
        <v>107.18243410163382</v>
      </c>
      <c r="AH7" s="8">
        <v>106.84821965463925</v>
      </c>
      <c r="AI7" s="8">
        <v>106.39468978271343</v>
      </c>
      <c r="AJ7" s="8">
        <v>106.75203641955996</v>
      </c>
      <c r="AK7" s="8">
        <v>107.49937882984013</v>
      </c>
      <c r="AL7" s="8">
        <v>108.12690440696444</v>
      </c>
      <c r="AM7" s="8">
        <v>107.48982086228112</v>
      </c>
      <c r="AN7" s="8">
        <v>106.20834497507855</v>
      </c>
      <c r="AO7" s="8">
        <v>105.42902142049543</v>
      </c>
      <c r="AP7" s="8">
        <v>105.02965937189943</v>
      </c>
      <c r="AQ7" s="8">
        <v>104.59888893387283</v>
      </c>
      <c r="AR7" s="8">
        <v>104.32142266964122</v>
      </c>
      <c r="AS7" s="8">
        <v>104.62166816547203</v>
      </c>
      <c r="AT7" s="8">
        <v>104.95768784647051</v>
      </c>
      <c r="AU7" s="8">
        <v>104.820197048132</v>
      </c>
      <c r="AV7" s="8">
        <v>104.39530486893712</v>
      </c>
      <c r="AW7" s="8">
        <v>104.69541367566701</v>
      </c>
      <c r="AX7" s="8">
        <v>105.45651369338994</v>
      </c>
      <c r="AY7" s="8">
        <v>106.16530396751925</v>
      </c>
      <c r="AZ7" s="8">
        <v>106.65555527651458</v>
      </c>
      <c r="BA7" s="8">
        <v>106.25474150671864</v>
      </c>
      <c r="BB7" s="8">
        <v>106.27316470267799</v>
      </c>
      <c r="BC7" s="8">
        <v>106.20214321750727</v>
      </c>
      <c r="BD7" s="8">
        <v>106.66886407215901</v>
      </c>
      <c r="BE7" s="19">
        <v>106.80692157332479</v>
      </c>
      <c r="BF7" s="8"/>
      <c r="BG7" s="8"/>
      <c r="BH7" s="8"/>
      <c r="BI7" s="8"/>
      <c r="BJ7" s="8"/>
      <c r="BK7" s="8"/>
      <c r="BL7" s="8"/>
      <c r="BM7" s="8"/>
    </row>
    <row r="8" spans="1:65" x14ac:dyDescent="0.2">
      <c r="A8" s="7" t="str">
        <f t="shared" si="0"/>
        <v>mwg_nemiet_gg_QU_7</v>
      </c>
      <c r="B8" s="5" t="s">
        <v>3860</v>
      </c>
      <c r="C8" s="5" t="s">
        <v>536</v>
      </c>
      <c r="D8" s="5">
        <v>7</v>
      </c>
      <c r="E8" s="8">
        <v>100</v>
      </c>
      <c r="F8" s="8">
        <v>99.818400387238441</v>
      </c>
      <c r="G8" s="8">
        <v>99.599971457911366</v>
      </c>
      <c r="H8" s="8">
        <v>99.573230193900585</v>
      </c>
      <c r="I8" s="8">
        <v>99.767087033318504</v>
      </c>
      <c r="J8" s="8">
        <v>100.02090920366061</v>
      </c>
      <c r="K8" s="8">
        <v>100.51817150728573</v>
      </c>
      <c r="L8" s="8">
        <v>101.41783984326717</v>
      </c>
      <c r="M8" s="8">
        <v>103.31707009659964</v>
      </c>
      <c r="N8" s="8">
        <v>104.94897736456933</v>
      </c>
      <c r="O8" s="8">
        <v>105.3943834986721</v>
      </c>
      <c r="P8" s="8">
        <v>105.30028939390611</v>
      </c>
      <c r="Q8" s="8">
        <v>105.29801946730129</v>
      </c>
      <c r="R8" s="8">
        <v>106.49902524612976</v>
      </c>
      <c r="S8" s="8">
        <v>107.07233268293813</v>
      </c>
      <c r="T8" s="8">
        <v>107.30029986523782</v>
      </c>
      <c r="U8" s="8">
        <v>107.26553990579067</v>
      </c>
      <c r="V8" s="8">
        <v>107.60602529536656</v>
      </c>
      <c r="W8" s="8">
        <v>108.25404237456242</v>
      </c>
      <c r="X8" s="8">
        <v>108.30863696637381</v>
      </c>
      <c r="Y8" s="8">
        <v>108.40910300503079</v>
      </c>
      <c r="Z8" s="8">
        <v>108.41662586190667</v>
      </c>
      <c r="AA8" s="8">
        <v>108.12735649064348</v>
      </c>
      <c r="AB8" s="8">
        <v>107.09713487024642</v>
      </c>
      <c r="AC8" s="8">
        <v>106.36092146444486</v>
      </c>
      <c r="AD8" s="8">
        <v>106.45999170172001</v>
      </c>
      <c r="AE8" s="8">
        <v>107.53303883193489</v>
      </c>
      <c r="AF8" s="8">
        <v>108.29749442377847</v>
      </c>
      <c r="AG8" s="8">
        <v>108.20118080613894</v>
      </c>
      <c r="AH8" s="8">
        <v>107.12028994862031</v>
      </c>
      <c r="AI8" s="8">
        <v>105.97854551320661</v>
      </c>
      <c r="AJ8" s="8">
        <v>105.97825954873348</v>
      </c>
      <c r="AK8" s="8">
        <v>106.62622147507066</v>
      </c>
      <c r="AL8" s="8">
        <v>107.29485309810894</v>
      </c>
      <c r="AM8" s="8">
        <v>106.73944777313092</v>
      </c>
      <c r="AN8" s="8">
        <v>105.99785994114403</v>
      </c>
      <c r="AO8" s="8">
        <v>105.40460895185635</v>
      </c>
      <c r="AP8" s="8">
        <v>105.74526747867338</v>
      </c>
      <c r="AQ8" s="8">
        <v>105.72645545787491</v>
      </c>
      <c r="AR8" s="8">
        <v>106.05842309678708</v>
      </c>
      <c r="AS8" s="8">
        <v>106.77980586295962</v>
      </c>
      <c r="AT8" s="8">
        <v>107.3716021096147</v>
      </c>
      <c r="AU8" s="8">
        <v>107.57119103286084</v>
      </c>
      <c r="AV8" s="8">
        <v>107.14856811934986</v>
      </c>
      <c r="AW8" s="8">
        <v>107.3659924396742</v>
      </c>
      <c r="AX8" s="8">
        <v>108.17136286313944</v>
      </c>
      <c r="AY8" s="8">
        <v>108.78323981186678</v>
      </c>
      <c r="AZ8" s="8">
        <v>109.17634101597308</v>
      </c>
      <c r="BA8" s="8">
        <v>108.23153253442615</v>
      </c>
      <c r="BB8" s="8">
        <v>107.91600601061317</v>
      </c>
      <c r="BC8" s="8">
        <v>107.9357482858565</v>
      </c>
      <c r="BD8" s="8">
        <v>109.06604110463094</v>
      </c>
      <c r="BE8" s="19">
        <v>110.13572296899132</v>
      </c>
      <c r="BF8" s="8"/>
      <c r="BG8" s="8"/>
      <c r="BH8" s="8"/>
      <c r="BI8" s="8"/>
      <c r="BJ8" s="8"/>
      <c r="BK8" s="8"/>
      <c r="BL8" s="8"/>
      <c r="BM8" s="8"/>
    </row>
    <row r="9" spans="1:65" x14ac:dyDescent="0.2">
      <c r="A9" s="7" t="str">
        <f t="shared" si="0"/>
        <v>mwg_nemiet_gg_QU_8</v>
      </c>
      <c r="B9" s="5" t="s">
        <v>3860</v>
      </c>
      <c r="C9" s="5" t="s">
        <v>536</v>
      </c>
      <c r="D9" s="5">
        <v>8</v>
      </c>
      <c r="E9" s="8">
        <v>100</v>
      </c>
      <c r="F9" s="8">
        <v>100.07608087396227</v>
      </c>
      <c r="G9" s="8">
        <v>99.731088741131558</v>
      </c>
      <c r="H9" s="8">
        <v>99.080143102720172</v>
      </c>
      <c r="I9" s="8">
        <v>99.089381421405577</v>
      </c>
      <c r="J9" s="8">
        <v>99.711964550521671</v>
      </c>
      <c r="K9" s="8">
        <v>100.83223949156864</v>
      </c>
      <c r="L9" s="8">
        <v>102.12910539038785</v>
      </c>
      <c r="M9" s="8">
        <v>102.92702188039765</v>
      </c>
      <c r="N9" s="8">
        <v>103.15490888824327</v>
      </c>
      <c r="O9" s="8">
        <v>102.90192914692462</v>
      </c>
      <c r="P9" s="8">
        <v>103.17521979148039</v>
      </c>
      <c r="Q9" s="8">
        <v>103.90023962464731</v>
      </c>
      <c r="R9" s="8">
        <v>104.73618957555441</v>
      </c>
      <c r="S9" s="8">
        <v>105.57819216783849</v>
      </c>
      <c r="T9" s="8">
        <v>105.97195843968014</v>
      </c>
      <c r="U9" s="8">
        <v>106.87480936784073</v>
      </c>
      <c r="V9" s="8">
        <v>107.04048357496727</v>
      </c>
      <c r="W9" s="8">
        <v>107.59284508979727</v>
      </c>
      <c r="X9" s="8">
        <v>107.8295903006258</v>
      </c>
      <c r="Y9" s="8">
        <v>108.8416453315034</v>
      </c>
      <c r="Z9" s="8">
        <v>108.94206933745404</v>
      </c>
      <c r="AA9" s="8">
        <v>108.2849360717086</v>
      </c>
      <c r="AB9" s="8">
        <v>106.98687057395914</v>
      </c>
      <c r="AC9" s="8">
        <v>106.73820000342322</v>
      </c>
      <c r="AD9" s="8">
        <v>107.44482850755082</v>
      </c>
      <c r="AE9" s="8">
        <v>108.32824048118222</v>
      </c>
      <c r="AF9" s="8">
        <v>108.88072861875986</v>
      </c>
      <c r="AG9" s="8">
        <v>108.45538143077995</v>
      </c>
      <c r="AH9" s="8">
        <v>107.47077405686049</v>
      </c>
      <c r="AI9" s="8">
        <v>106.26819619596468</v>
      </c>
      <c r="AJ9" s="8">
        <v>106.24821042803478</v>
      </c>
      <c r="AK9" s="8">
        <v>106.80493766372405</v>
      </c>
      <c r="AL9" s="8">
        <v>107.81609342817455</v>
      </c>
      <c r="AM9" s="8">
        <v>107.55866482751698</v>
      </c>
      <c r="AN9" s="8">
        <v>107.2415921087906</v>
      </c>
      <c r="AO9" s="8">
        <v>106.85799969577421</v>
      </c>
      <c r="AP9" s="8">
        <v>107.15637983057483</v>
      </c>
      <c r="AQ9" s="8">
        <v>106.87938813947191</v>
      </c>
      <c r="AR9" s="8">
        <v>106.91171016388576</v>
      </c>
      <c r="AS9" s="8">
        <v>107.19049658222529</v>
      </c>
      <c r="AT9" s="8">
        <v>107.85444516076903</v>
      </c>
      <c r="AU9" s="8">
        <v>107.96158802417143</v>
      </c>
      <c r="AV9" s="8">
        <v>107.57733742490154</v>
      </c>
      <c r="AW9" s="8">
        <v>107.63638568437784</v>
      </c>
      <c r="AX9" s="8">
        <v>107.82022971205619</v>
      </c>
      <c r="AY9" s="8">
        <v>108.60399629244779</v>
      </c>
      <c r="AZ9" s="8">
        <v>109.28631994152177</v>
      </c>
      <c r="BA9" s="8">
        <v>109.15566069046112</v>
      </c>
      <c r="BB9" s="8">
        <v>108.38372564873578</v>
      </c>
      <c r="BC9" s="8">
        <v>107.2669101046028</v>
      </c>
      <c r="BD9" s="8">
        <v>107.35110567017131</v>
      </c>
      <c r="BE9" s="19">
        <v>108.07132193594033</v>
      </c>
      <c r="BF9" s="8"/>
      <c r="BG9" s="8"/>
      <c r="BH9" s="8"/>
      <c r="BI9" s="8"/>
      <c r="BJ9" s="8"/>
      <c r="BK9" s="8"/>
      <c r="BL9" s="8"/>
      <c r="BM9" s="8"/>
    </row>
    <row r="10" spans="1:65" x14ac:dyDescent="0.2">
      <c r="A10" s="7" t="str">
        <f t="shared" si="0"/>
        <v>mwg_nemiet_gg_QU_9</v>
      </c>
      <c r="B10" s="5" t="s">
        <v>3860</v>
      </c>
      <c r="C10" s="5" t="s">
        <v>536</v>
      </c>
      <c r="D10" s="5">
        <v>9</v>
      </c>
      <c r="E10" s="8">
        <v>100</v>
      </c>
      <c r="F10" s="8">
        <v>99.989678430951173</v>
      </c>
      <c r="G10" s="8">
        <v>99.766665978568128</v>
      </c>
      <c r="H10" s="8">
        <v>99.650164251679101</v>
      </c>
      <c r="I10" s="8">
        <v>99.563000777632055</v>
      </c>
      <c r="J10" s="8">
        <v>99.821175489935243</v>
      </c>
      <c r="K10" s="8">
        <v>100.38835209275209</v>
      </c>
      <c r="L10" s="8">
        <v>101.07956668973043</v>
      </c>
      <c r="M10" s="8">
        <v>102.04466163246605</v>
      </c>
      <c r="N10" s="8">
        <v>102.61936551168473</v>
      </c>
      <c r="O10" s="8">
        <v>102.69056058904296</v>
      </c>
      <c r="P10" s="8">
        <v>103.03714833722289</v>
      </c>
      <c r="Q10" s="8">
        <v>103.84648041395735</v>
      </c>
      <c r="R10" s="8">
        <v>105.33397801752187</v>
      </c>
      <c r="S10" s="8">
        <v>106.10409769236345</v>
      </c>
      <c r="T10" s="8">
        <v>106.56432549709456</v>
      </c>
      <c r="U10" s="8">
        <v>106.88326585446771</v>
      </c>
      <c r="V10" s="8">
        <v>107.21130196424417</v>
      </c>
      <c r="W10" s="8">
        <v>107.60400774919405</v>
      </c>
      <c r="X10" s="8">
        <v>107.84566608163175</v>
      </c>
      <c r="Y10" s="8">
        <v>108.2535066654382</v>
      </c>
      <c r="Z10" s="8">
        <v>108.45752069545161</v>
      </c>
      <c r="AA10" s="8">
        <v>108.06772765810679</v>
      </c>
      <c r="AB10" s="8">
        <v>107.24437093419793</v>
      </c>
      <c r="AC10" s="8">
        <v>106.59094286646619</v>
      </c>
      <c r="AD10" s="8">
        <v>106.32323393853858</v>
      </c>
      <c r="AE10" s="8">
        <v>106.65463920741895</v>
      </c>
      <c r="AF10" s="8">
        <v>106.55896196228422</v>
      </c>
      <c r="AG10" s="8">
        <v>106.37112540570932</v>
      </c>
      <c r="AH10" s="8">
        <v>105.84574449053275</v>
      </c>
      <c r="AI10" s="8">
        <v>105.73550162484212</v>
      </c>
      <c r="AJ10" s="8">
        <v>106.33913233860392</v>
      </c>
      <c r="AK10" s="8">
        <v>106.84912102872336</v>
      </c>
      <c r="AL10" s="8">
        <v>107.10470981068814</v>
      </c>
      <c r="AM10" s="8">
        <v>106.30511900716517</v>
      </c>
      <c r="AN10" s="8">
        <v>105.76350224001327</v>
      </c>
      <c r="AO10" s="8">
        <v>105.50848739147141</v>
      </c>
      <c r="AP10" s="8">
        <v>105.67183620396089</v>
      </c>
      <c r="AQ10" s="8">
        <v>105.90680157208631</v>
      </c>
      <c r="AR10" s="8">
        <v>106.37899531610775</v>
      </c>
      <c r="AS10" s="8">
        <v>107.23047242893881</v>
      </c>
      <c r="AT10" s="8">
        <v>107.68097723258357</v>
      </c>
      <c r="AU10" s="8">
        <v>107.85124446872707</v>
      </c>
      <c r="AV10" s="8">
        <v>107.50264814483926</v>
      </c>
      <c r="AW10" s="8">
        <v>107.66305504023313</v>
      </c>
      <c r="AX10" s="8">
        <v>107.81627870183739</v>
      </c>
      <c r="AY10" s="8">
        <v>108.33240632265029</v>
      </c>
      <c r="AZ10" s="8">
        <v>108.60757431095324</v>
      </c>
      <c r="BA10" s="8">
        <v>108.42715863425705</v>
      </c>
      <c r="BB10" s="8">
        <v>107.95009190561113</v>
      </c>
      <c r="BC10" s="8">
        <v>107.30457610017595</v>
      </c>
      <c r="BD10" s="8">
        <v>107.24975151466565</v>
      </c>
      <c r="BE10" s="19">
        <v>107.51663490968679</v>
      </c>
      <c r="BF10" s="8"/>
      <c r="BG10" s="8"/>
      <c r="BH10" s="8"/>
      <c r="BI10" s="8"/>
      <c r="BJ10" s="8"/>
      <c r="BK10" s="8"/>
      <c r="BL10" s="8"/>
      <c r="BM10" s="8"/>
    </row>
    <row r="11" spans="1:65" x14ac:dyDescent="0.2">
      <c r="A11" s="7" t="str">
        <f t="shared" si="0"/>
        <v>mwg_nemiet_gg_QU_10</v>
      </c>
      <c r="B11" s="5" t="s">
        <v>3860</v>
      </c>
      <c r="C11" s="5" t="s">
        <v>536</v>
      </c>
      <c r="D11" s="5">
        <v>10</v>
      </c>
      <c r="E11" s="8">
        <v>100</v>
      </c>
      <c r="F11" s="8">
        <v>100.1368852764253</v>
      </c>
      <c r="G11" s="8">
        <v>100.17624104319354</v>
      </c>
      <c r="H11" s="8">
        <v>100.41807465239724</v>
      </c>
      <c r="I11" s="8">
        <v>100.76208733646746</v>
      </c>
      <c r="J11" s="8">
        <v>101.25738788238891</v>
      </c>
      <c r="K11" s="8">
        <v>101.82845451740711</v>
      </c>
      <c r="L11" s="8">
        <v>102.56171822327643</v>
      </c>
      <c r="M11" s="8">
        <v>103.62843267208466</v>
      </c>
      <c r="N11" s="8">
        <v>104.36167289361224</v>
      </c>
      <c r="O11" s="8">
        <v>104.26805271280527</v>
      </c>
      <c r="P11" s="8">
        <v>104.07113684534738</v>
      </c>
      <c r="Q11" s="8">
        <v>104.08952308620722</v>
      </c>
      <c r="R11" s="8">
        <v>105.04706854679949</v>
      </c>
      <c r="S11" s="8">
        <v>105.87256023969842</v>
      </c>
      <c r="T11" s="8">
        <v>106.28927584555203</v>
      </c>
      <c r="U11" s="8">
        <v>106.5989591105885</v>
      </c>
      <c r="V11" s="8">
        <v>106.44978358884869</v>
      </c>
      <c r="W11" s="8">
        <v>106.57102557797704</v>
      </c>
      <c r="X11" s="8">
        <v>106.48647192796189</v>
      </c>
      <c r="Y11" s="8">
        <v>106.91655658149068</v>
      </c>
      <c r="Z11" s="8">
        <v>107.11548656343133</v>
      </c>
      <c r="AA11" s="8">
        <v>106.89107933833564</v>
      </c>
      <c r="AB11" s="8">
        <v>106.23581534680022</v>
      </c>
      <c r="AC11" s="8">
        <v>106.15438238740946</v>
      </c>
      <c r="AD11" s="8">
        <v>106.04479068561722</v>
      </c>
      <c r="AE11" s="8">
        <v>106.25012377804087</v>
      </c>
      <c r="AF11" s="8">
        <v>105.86887900739664</v>
      </c>
      <c r="AG11" s="8">
        <v>105.6256605643436</v>
      </c>
      <c r="AH11" s="8">
        <v>105.35304290576522</v>
      </c>
      <c r="AI11" s="8">
        <v>105.24732048302701</v>
      </c>
      <c r="AJ11" s="8">
        <v>105.79125857451537</v>
      </c>
      <c r="AK11" s="8">
        <v>106.11623234992437</v>
      </c>
      <c r="AL11" s="8">
        <v>106.12383435918828</v>
      </c>
      <c r="AM11" s="8">
        <v>105.35720077409638</v>
      </c>
      <c r="AN11" s="8">
        <v>104.70240471344722</v>
      </c>
      <c r="AO11" s="8">
        <v>104.58259023091689</v>
      </c>
      <c r="AP11" s="8">
        <v>104.55048746154652</v>
      </c>
      <c r="AQ11" s="8">
        <v>104.34804124337801</v>
      </c>
      <c r="AR11" s="8">
        <v>104.18068923835627</v>
      </c>
      <c r="AS11" s="8">
        <v>104.52449414070463</v>
      </c>
      <c r="AT11" s="8">
        <v>104.75431681235267</v>
      </c>
      <c r="AU11" s="8">
        <v>104.77396338078125</v>
      </c>
      <c r="AV11" s="8">
        <v>104.48562189466647</v>
      </c>
      <c r="AW11" s="8">
        <v>104.78705612435698</v>
      </c>
      <c r="AX11" s="8">
        <v>105.32796868690043</v>
      </c>
      <c r="AY11" s="8">
        <v>105.95557737558147</v>
      </c>
      <c r="AZ11" s="8">
        <v>106.38585191538225</v>
      </c>
      <c r="BA11" s="8">
        <v>105.97520830307535</v>
      </c>
      <c r="BB11" s="8">
        <v>105.44776766717382</v>
      </c>
      <c r="BC11" s="8">
        <v>104.74551199307403</v>
      </c>
      <c r="BD11" s="8">
        <v>104.78807030698938</v>
      </c>
      <c r="BE11" s="19">
        <v>104.97554778786247</v>
      </c>
      <c r="BF11" s="8"/>
      <c r="BG11" s="8"/>
      <c r="BH11" s="8"/>
      <c r="BI11" s="8"/>
      <c r="BJ11" s="8"/>
      <c r="BK11" s="8"/>
      <c r="BL11" s="8"/>
      <c r="BM11" s="8"/>
    </row>
    <row r="12" spans="1:65" x14ac:dyDescent="0.2">
      <c r="A12" s="7" t="str">
        <f t="shared" si="0"/>
        <v>mwg_nemiet_gg_QU_11</v>
      </c>
      <c r="B12" s="5" t="s">
        <v>3860</v>
      </c>
      <c r="C12" s="5" t="s">
        <v>536</v>
      </c>
      <c r="D12" s="5">
        <v>11</v>
      </c>
      <c r="E12" s="8">
        <v>100</v>
      </c>
      <c r="F12" s="8">
        <v>100.22957119086716</v>
      </c>
      <c r="G12" s="8">
        <v>100.30401859910405</v>
      </c>
      <c r="H12" s="8">
        <v>100.43633789195668</v>
      </c>
      <c r="I12" s="8">
        <v>100.78224703050803</v>
      </c>
      <c r="J12" s="8">
        <v>101.21958355698365</v>
      </c>
      <c r="K12" s="8">
        <v>101.81271673866961</v>
      </c>
      <c r="L12" s="8">
        <v>102.50217788312879</v>
      </c>
      <c r="M12" s="8">
        <v>103.65494881744144</v>
      </c>
      <c r="N12" s="8">
        <v>105.10657792754728</v>
      </c>
      <c r="O12" s="8">
        <v>105.37638987808613</v>
      </c>
      <c r="P12" s="8">
        <v>105.70139666158418</v>
      </c>
      <c r="Q12" s="8">
        <v>105.92026457049109</v>
      </c>
      <c r="R12" s="8">
        <v>107.56814623225536</v>
      </c>
      <c r="S12" s="8">
        <v>108.99296710280646</v>
      </c>
      <c r="T12" s="8">
        <v>109.65636911418223</v>
      </c>
      <c r="U12" s="8">
        <v>110.07888953612257</v>
      </c>
      <c r="V12" s="8">
        <v>109.57900820328751</v>
      </c>
      <c r="W12" s="8">
        <v>109.25972189563269</v>
      </c>
      <c r="X12" s="8">
        <v>108.60989058915158</v>
      </c>
      <c r="Y12" s="8">
        <v>108.83291713709428</v>
      </c>
      <c r="Z12" s="8">
        <v>109.20038615309475</v>
      </c>
      <c r="AA12" s="8">
        <v>109.07852674585267</v>
      </c>
      <c r="AB12" s="8">
        <v>108.56912487574168</v>
      </c>
      <c r="AC12" s="8">
        <v>108.2979336023654</v>
      </c>
      <c r="AD12" s="8">
        <v>107.83183973716395</v>
      </c>
      <c r="AE12" s="8">
        <v>107.667720597163</v>
      </c>
      <c r="AF12" s="8">
        <v>107.1154835827936</v>
      </c>
      <c r="AG12" s="8">
        <v>106.85706329541893</v>
      </c>
      <c r="AH12" s="8">
        <v>106.52386954452544</v>
      </c>
      <c r="AI12" s="8">
        <v>106.36920046724329</v>
      </c>
      <c r="AJ12" s="8">
        <v>106.96423859723647</v>
      </c>
      <c r="AK12" s="8">
        <v>107.30131063308102</v>
      </c>
      <c r="AL12" s="8">
        <v>107.00570328091078</v>
      </c>
      <c r="AM12" s="8">
        <v>106.05879995880485</v>
      </c>
      <c r="AN12" s="8">
        <v>105.46236963693106</v>
      </c>
      <c r="AO12" s="8">
        <v>105.45318954752884</v>
      </c>
      <c r="AP12" s="8">
        <v>105.53969913358088</v>
      </c>
      <c r="AQ12" s="8">
        <v>105.32281240423787</v>
      </c>
      <c r="AR12" s="8">
        <v>105.42850137742469</v>
      </c>
      <c r="AS12" s="8">
        <v>105.76637078450153</v>
      </c>
      <c r="AT12" s="8">
        <v>105.69675204668677</v>
      </c>
      <c r="AU12" s="8">
        <v>105.38792171689256</v>
      </c>
      <c r="AV12" s="8">
        <v>104.96086802433656</v>
      </c>
      <c r="AW12" s="8">
        <v>105.42172260240305</v>
      </c>
      <c r="AX12" s="8">
        <v>106.01855336934351</v>
      </c>
      <c r="AY12" s="8">
        <v>106.80370744616835</v>
      </c>
      <c r="AZ12" s="8">
        <v>107.5726057704279</v>
      </c>
      <c r="BA12" s="8">
        <v>107.25011678440198</v>
      </c>
      <c r="BB12" s="8">
        <v>106.75761700259523</v>
      </c>
      <c r="BC12" s="8">
        <v>105.82965893097214</v>
      </c>
      <c r="BD12" s="8">
        <v>105.93068907338272</v>
      </c>
      <c r="BE12" s="19">
        <v>106.17464876148442</v>
      </c>
      <c r="BF12" s="8"/>
      <c r="BG12" s="8"/>
      <c r="BH12" s="8"/>
      <c r="BI12" s="8"/>
      <c r="BJ12" s="8"/>
      <c r="BK12" s="8"/>
      <c r="BL12" s="8"/>
      <c r="BM12" s="8"/>
    </row>
    <row r="13" spans="1:65" x14ac:dyDescent="0.2">
      <c r="A13" s="7" t="str">
        <f t="shared" si="0"/>
        <v>mwg_nemiet_gg_QU_12</v>
      </c>
      <c r="B13" s="5" t="s">
        <v>3860</v>
      </c>
      <c r="C13" s="5" t="s">
        <v>536</v>
      </c>
      <c r="D13" s="5">
        <v>12</v>
      </c>
      <c r="E13" s="8">
        <v>100</v>
      </c>
      <c r="F13" s="8">
        <v>100.19443554738551</v>
      </c>
      <c r="G13" s="8">
        <v>100.35191923745674</v>
      </c>
      <c r="H13" s="8">
        <v>100.67269485025793</v>
      </c>
      <c r="I13" s="8">
        <v>100.87661224918863</v>
      </c>
      <c r="J13" s="8">
        <v>101.0988056416134</v>
      </c>
      <c r="K13" s="8">
        <v>101.4415980563777</v>
      </c>
      <c r="L13" s="8">
        <v>102.07652698541536</v>
      </c>
      <c r="M13" s="8">
        <v>102.89547510312936</v>
      </c>
      <c r="N13" s="8">
        <v>103.27615423395214</v>
      </c>
      <c r="O13" s="8">
        <v>103.13936578886076</v>
      </c>
      <c r="P13" s="8">
        <v>103.14980024476135</v>
      </c>
      <c r="Q13" s="8">
        <v>103.4333518549405</v>
      </c>
      <c r="R13" s="8">
        <v>104.41362339923712</v>
      </c>
      <c r="S13" s="8">
        <v>104.98916236024667</v>
      </c>
      <c r="T13" s="8">
        <v>105.48517215356684</v>
      </c>
      <c r="U13" s="8">
        <v>105.70992959479695</v>
      </c>
      <c r="V13" s="8">
        <v>106.15822425163201</v>
      </c>
      <c r="W13" s="8">
        <v>106.68563330350555</v>
      </c>
      <c r="X13" s="8">
        <v>107.33186691513784</v>
      </c>
      <c r="Y13" s="8">
        <v>108.09348230409938</v>
      </c>
      <c r="Z13" s="8">
        <v>109.03988858676583</v>
      </c>
      <c r="AA13" s="8">
        <v>109.39731647835174</v>
      </c>
      <c r="AB13" s="8">
        <v>109.19570922328485</v>
      </c>
      <c r="AC13" s="8">
        <v>108.70994544355437</v>
      </c>
      <c r="AD13" s="8">
        <v>108.33706674029456</v>
      </c>
      <c r="AE13" s="8">
        <v>108.49180308586961</v>
      </c>
      <c r="AF13" s="8">
        <v>108.19023674287223</v>
      </c>
      <c r="AG13" s="8">
        <v>107.80069997570543</v>
      </c>
      <c r="AH13" s="8">
        <v>107.24206873747114</v>
      </c>
      <c r="AI13" s="8">
        <v>107.11112497487296</v>
      </c>
      <c r="AJ13" s="8">
        <v>107.8241817275063</v>
      </c>
      <c r="AK13" s="8">
        <v>108.42181858429984</v>
      </c>
      <c r="AL13" s="8">
        <v>108.70765601742558</v>
      </c>
      <c r="AM13" s="8">
        <v>108.2236554604</v>
      </c>
      <c r="AN13" s="8">
        <v>107.60021980429643</v>
      </c>
      <c r="AO13" s="8">
        <v>107.45615013204561</v>
      </c>
      <c r="AP13" s="8">
        <v>107.55703111326829</v>
      </c>
      <c r="AQ13" s="8">
        <v>107.97311657723441</v>
      </c>
      <c r="AR13" s="8">
        <v>108.49047831106606</v>
      </c>
      <c r="AS13" s="8">
        <v>109.00837150421039</v>
      </c>
      <c r="AT13" s="8">
        <v>109.06992131237821</v>
      </c>
      <c r="AU13" s="8">
        <v>108.58060948786333</v>
      </c>
      <c r="AV13" s="8">
        <v>108.08688592985159</v>
      </c>
      <c r="AW13" s="8">
        <v>108.54270432761469</v>
      </c>
      <c r="AX13" s="8">
        <v>108.92607787907588</v>
      </c>
      <c r="AY13" s="8">
        <v>109.30086378028038</v>
      </c>
      <c r="AZ13" s="8">
        <v>108.9596416126703</v>
      </c>
      <c r="BA13" s="8">
        <v>108.30847861459432</v>
      </c>
      <c r="BB13" s="8">
        <v>107.53038790082968</v>
      </c>
      <c r="BC13" s="8">
        <v>107.08208705389291</v>
      </c>
      <c r="BD13" s="8">
        <v>107.36982943358161</v>
      </c>
      <c r="BE13" s="19">
        <v>107.76500424199102</v>
      </c>
      <c r="BF13" s="8"/>
      <c r="BG13" s="8"/>
      <c r="BH13" s="8"/>
      <c r="BI13" s="8"/>
      <c r="BJ13" s="8"/>
      <c r="BK13" s="8"/>
      <c r="BL13" s="8"/>
      <c r="BM13" s="8"/>
    </row>
    <row r="14" spans="1:65" x14ac:dyDescent="0.2">
      <c r="A14" s="7" t="str">
        <f t="shared" si="0"/>
        <v>mwg_nemiet_gg_QU_13</v>
      </c>
      <c r="B14" s="5" t="s">
        <v>3860</v>
      </c>
      <c r="C14" s="5" t="s">
        <v>536</v>
      </c>
      <c r="D14" s="5">
        <v>13</v>
      </c>
      <c r="E14" s="8">
        <v>100</v>
      </c>
      <c r="F14" s="8">
        <v>100.28243333413047</v>
      </c>
      <c r="G14" s="8">
        <v>100.30521718256352</v>
      </c>
      <c r="H14" s="8">
        <v>100.49336466204977</v>
      </c>
      <c r="I14" s="8">
        <v>100.64179199347018</v>
      </c>
      <c r="J14" s="8">
        <v>101.10242332221601</v>
      </c>
      <c r="K14" s="8">
        <v>101.6039535069079</v>
      </c>
      <c r="L14" s="8">
        <v>102.12404139178246</v>
      </c>
      <c r="M14" s="8">
        <v>102.77626209878315</v>
      </c>
      <c r="N14" s="8">
        <v>103.21175391130045</v>
      </c>
      <c r="O14" s="8">
        <v>103.08396826639127</v>
      </c>
      <c r="P14" s="8">
        <v>103.12097674856051</v>
      </c>
      <c r="Q14" s="8">
        <v>103.63445965974472</v>
      </c>
      <c r="R14" s="8">
        <v>104.92414248795713</v>
      </c>
      <c r="S14" s="8">
        <v>105.99056308431516</v>
      </c>
      <c r="T14" s="8">
        <v>106.52015979712</v>
      </c>
      <c r="U14" s="8">
        <v>106.79743260439311</v>
      </c>
      <c r="V14" s="8">
        <v>106.699978663308</v>
      </c>
      <c r="W14" s="8">
        <v>106.7846601557914</v>
      </c>
      <c r="X14" s="8">
        <v>106.93574130161808</v>
      </c>
      <c r="Y14" s="8">
        <v>107.66455361422982</v>
      </c>
      <c r="Z14" s="8">
        <v>108.37667017372526</v>
      </c>
      <c r="AA14" s="8">
        <v>108.34922173137308</v>
      </c>
      <c r="AB14" s="8">
        <v>107.7705059117261</v>
      </c>
      <c r="AC14" s="8">
        <v>107.46391895224541</v>
      </c>
      <c r="AD14" s="8">
        <v>107.38490057754258</v>
      </c>
      <c r="AE14" s="8">
        <v>107.60339491862955</v>
      </c>
      <c r="AF14" s="8">
        <v>107.27793012789284</v>
      </c>
      <c r="AG14" s="8">
        <v>107.09594129539362</v>
      </c>
      <c r="AH14" s="8">
        <v>106.75418142054406</v>
      </c>
      <c r="AI14" s="8">
        <v>106.53669877624895</v>
      </c>
      <c r="AJ14" s="8">
        <v>106.91972845990658</v>
      </c>
      <c r="AK14" s="8">
        <v>107.2252002071121</v>
      </c>
      <c r="AL14" s="8">
        <v>107.2790058961602</v>
      </c>
      <c r="AM14" s="8">
        <v>106.5050614228616</v>
      </c>
      <c r="AN14" s="8">
        <v>106.11737322197494</v>
      </c>
      <c r="AO14" s="8">
        <v>106.04103187460208</v>
      </c>
      <c r="AP14" s="8">
        <v>106.08771280879252</v>
      </c>
      <c r="AQ14" s="8">
        <v>105.9838947121537</v>
      </c>
      <c r="AR14" s="8">
        <v>106.05319377190625</v>
      </c>
      <c r="AS14" s="8">
        <v>106.52944133248997</v>
      </c>
      <c r="AT14" s="8">
        <v>106.46819872255008</v>
      </c>
      <c r="AU14" s="8">
        <v>106.37968140643319</v>
      </c>
      <c r="AV14" s="8">
        <v>105.88255171146743</v>
      </c>
      <c r="AW14" s="8">
        <v>106.37754304351789</v>
      </c>
      <c r="AX14" s="8">
        <v>106.87680712210995</v>
      </c>
      <c r="AY14" s="8">
        <v>107.47524262123086</v>
      </c>
      <c r="AZ14" s="8">
        <v>107.52921400822255</v>
      </c>
      <c r="BA14" s="8">
        <v>106.76462198959531</v>
      </c>
      <c r="BB14" s="8">
        <v>105.99086601693064</v>
      </c>
      <c r="BC14" s="8">
        <v>105.1266633871651</v>
      </c>
      <c r="BD14" s="8">
        <v>105.11399202384094</v>
      </c>
      <c r="BE14" s="19">
        <v>105.39488979500322</v>
      </c>
      <c r="BF14" s="8"/>
      <c r="BG14" s="8"/>
      <c r="BH14" s="8"/>
      <c r="BI14" s="8"/>
      <c r="BJ14" s="8"/>
      <c r="BK14" s="8"/>
      <c r="BL14" s="8"/>
      <c r="BM14" s="8"/>
    </row>
    <row r="15" spans="1:65" x14ac:dyDescent="0.2">
      <c r="A15" s="7" t="str">
        <f t="shared" si="0"/>
        <v>mwg_nemiet_gg_QU_14</v>
      </c>
      <c r="B15" s="5" t="s">
        <v>3860</v>
      </c>
      <c r="C15" s="5" t="s">
        <v>536</v>
      </c>
      <c r="D15" s="5">
        <v>14</v>
      </c>
      <c r="E15" s="8">
        <v>100</v>
      </c>
      <c r="F15" s="8">
        <v>100.20490054938439</v>
      </c>
      <c r="G15" s="8">
        <v>100.1233872270271</v>
      </c>
      <c r="H15" s="8">
        <v>100.04370431831641</v>
      </c>
      <c r="I15" s="8">
        <v>100.3563824212834</v>
      </c>
      <c r="J15" s="8">
        <v>100.96386721350039</v>
      </c>
      <c r="K15" s="8">
        <v>101.84102526677889</v>
      </c>
      <c r="L15" s="8">
        <v>102.67099481827631</v>
      </c>
      <c r="M15" s="8">
        <v>103.41161472597732</v>
      </c>
      <c r="N15" s="8">
        <v>103.71024672414281</v>
      </c>
      <c r="O15" s="8">
        <v>103.5581981012479</v>
      </c>
      <c r="P15" s="8">
        <v>103.59529360523258</v>
      </c>
      <c r="Q15" s="8">
        <v>103.79679123386889</v>
      </c>
      <c r="R15" s="8">
        <v>104.46333690342594</v>
      </c>
      <c r="S15" s="8">
        <v>105.19255393687138</v>
      </c>
      <c r="T15" s="8">
        <v>105.50745818403239</v>
      </c>
      <c r="U15" s="8">
        <v>105.90259651294757</v>
      </c>
      <c r="V15" s="8">
        <v>105.81526570116188</v>
      </c>
      <c r="W15" s="8">
        <v>106.33041454887154</v>
      </c>
      <c r="X15" s="8">
        <v>106.91485653711452</v>
      </c>
      <c r="Y15" s="8">
        <v>107.88672205581577</v>
      </c>
      <c r="Z15" s="8">
        <v>108.2863089637234</v>
      </c>
      <c r="AA15" s="8">
        <v>107.80657521238457</v>
      </c>
      <c r="AB15" s="8">
        <v>106.66399681465477</v>
      </c>
      <c r="AC15" s="8">
        <v>106.10084579761832</v>
      </c>
      <c r="AD15" s="8">
        <v>105.84124041631287</v>
      </c>
      <c r="AE15" s="8">
        <v>105.97562630250599</v>
      </c>
      <c r="AF15" s="8">
        <v>105.75855604951887</v>
      </c>
      <c r="AG15" s="8">
        <v>105.35454732076346</v>
      </c>
      <c r="AH15" s="8">
        <v>104.92646855134622</v>
      </c>
      <c r="AI15" s="8">
        <v>104.62721822384624</v>
      </c>
      <c r="AJ15" s="8">
        <v>105.3079033919467</v>
      </c>
      <c r="AK15" s="8">
        <v>106.19704793424346</v>
      </c>
      <c r="AL15" s="8">
        <v>106.60169747103708</v>
      </c>
      <c r="AM15" s="8">
        <v>106.30016646109137</v>
      </c>
      <c r="AN15" s="8">
        <v>105.92754520864243</v>
      </c>
      <c r="AO15" s="8">
        <v>106.06896688829578</v>
      </c>
      <c r="AP15" s="8">
        <v>105.88803168135571</v>
      </c>
      <c r="AQ15" s="8">
        <v>105.57224789940067</v>
      </c>
      <c r="AR15" s="8">
        <v>105.38188699453519</v>
      </c>
      <c r="AS15" s="8">
        <v>105.87309488489676</v>
      </c>
      <c r="AT15" s="8">
        <v>106.3634149535709</v>
      </c>
      <c r="AU15" s="8">
        <v>106.65403789853337</v>
      </c>
      <c r="AV15" s="8">
        <v>106.24736055431744</v>
      </c>
      <c r="AW15" s="8">
        <v>105.95290435390962</v>
      </c>
      <c r="AX15" s="8">
        <v>105.86601642987864</v>
      </c>
      <c r="AY15" s="8">
        <v>106.51377268415955</v>
      </c>
      <c r="AZ15" s="8">
        <v>107.30714713498433</v>
      </c>
      <c r="BA15" s="8">
        <v>107.04732351808127</v>
      </c>
      <c r="BB15" s="8">
        <v>106.56244507889261</v>
      </c>
      <c r="BC15" s="8">
        <v>105.53939487856046</v>
      </c>
      <c r="BD15" s="8">
        <v>105.93905818645982</v>
      </c>
      <c r="BE15" s="19">
        <v>106.79996081076615</v>
      </c>
      <c r="BF15" s="8"/>
      <c r="BG15" s="8"/>
      <c r="BH15" s="8"/>
      <c r="BI15" s="8"/>
      <c r="BJ15" s="8"/>
      <c r="BK15" s="8"/>
      <c r="BL15" s="8"/>
      <c r="BM15" s="8"/>
    </row>
    <row r="16" spans="1:65" x14ac:dyDescent="0.2">
      <c r="A16" s="7" t="str">
        <f t="shared" si="0"/>
        <v>mwg_nemiet_gg_QU_15</v>
      </c>
      <c r="B16" s="5" t="s">
        <v>3860</v>
      </c>
      <c r="C16" s="5" t="s">
        <v>536</v>
      </c>
      <c r="D16" s="5">
        <v>15</v>
      </c>
      <c r="E16" s="8">
        <v>100</v>
      </c>
      <c r="F16" s="8">
        <v>99.999991609164354</v>
      </c>
      <c r="G16" s="8">
        <v>99.651308570246442</v>
      </c>
      <c r="H16" s="8">
        <v>99.1436056528281</v>
      </c>
      <c r="I16" s="8">
        <v>99.110763610749757</v>
      </c>
      <c r="J16" s="8">
        <v>98.813933790769354</v>
      </c>
      <c r="K16" s="8">
        <v>99.062364450465466</v>
      </c>
      <c r="L16" s="8">
        <v>99.773510376028582</v>
      </c>
      <c r="M16" s="8">
        <v>100.82815518822561</v>
      </c>
      <c r="N16" s="8">
        <v>101.58295632394298</v>
      </c>
      <c r="O16" s="8">
        <v>101.95244135945859</v>
      </c>
      <c r="P16" s="8">
        <v>102.80470802978489</v>
      </c>
      <c r="Q16" s="8">
        <v>103.51059754850792</v>
      </c>
      <c r="R16" s="8">
        <v>104.26890529164223</v>
      </c>
      <c r="S16" s="8">
        <v>105.04305845714326</v>
      </c>
      <c r="T16" s="8">
        <v>105.38798087128947</v>
      </c>
      <c r="U16" s="8">
        <v>105.89059631804646</v>
      </c>
      <c r="V16" s="8">
        <v>105.71838991066799</v>
      </c>
      <c r="W16" s="8">
        <v>105.88605500273518</v>
      </c>
      <c r="X16" s="8">
        <v>105.61064760949075</v>
      </c>
      <c r="Y16" s="8">
        <v>106.0891889864822</v>
      </c>
      <c r="Z16" s="8">
        <v>106.37703225101207</v>
      </c>
      <c r="AA16" s="8">
        <v>106.61363316868976</v>
      </c>
      <c r="AB16" s="8">
        <v>106.37974293447367</v>
      </c>
      <c r="AC16" s="8">
        <v>106.41581416244681</v>
      </c>
      <c r="AD16" s="8">
        <v>106.14828659707446</v>
      </c>
      <c r="AE16" s="8">
        <v>105.76272909300145</v>
      </c>
      <c r="AF16" s="8">
        <v>105.24534995513307</v>
      </c>
      <c r="AG16" s="8">
        <v>104.67752170419199</v>
      </c>
      <c r="AH16" s="8">
        <v>103.99340136665489</v>
      </c>
      <c r="AI16" s="8">
        <v>103.37473674013802</v>
      </c>
      <c r="AJ16" s="8">
        <v>103.76578040132317</v>
      </c>
      <c r="AK16" s="8">
        <v>104.3098749027309</v>
      </c>
      <c r="AL16" s="8">
        <v>104.63859235021307</v>
      </c>
      <c r="AM16" s="8">
        <v>104.26820159540044</v>
      </c>
      <c r="AN16" s="8">
        <v>104.31778293780577</v>
      </c>
      <c r="AO16" s="8">
        <v>104.56755962690973</v>
      </c>
      <c r="AP16" s="8">
        <v>105.09972790211528</v>
      </c>
      <c r="AQ16" s="8">
        <v>104.78586788287699</v>
      </c>
      <c r="AR16" s="8">
        <v>104.76817467206321</v>
      </c>
      <c r="AS16" s="8">
        <v>104.90539242158893</v>
      </c>
      <c r="AT16" s="8">
        <v>105.57542342588812</v>
      </c>
      <c r="AU16" s="8">
        <v>105.88314591361957</v>
      </c>
      <c r="AV16" s="8">
        <v>105.83834978065015</v>
      </c>
      <c r="AW16" s="8">
        <v>105.73583314930596</v>
      </c>
      <c r="AX16" s="8">
        <v>105.49066971125863</v>
      </c>
      <c r="AY16" s="8">
        <v>105.30167262428193</v>
      </c>
      <c r="AZ16" s="8">
        <v>105.29784520878543</v>
      </c>
      <c r="BA16" s="8">
        <v>104.82308119850035</v>
      </c>
      <c r="BB16" s="8">
        <v>104.42192668364009</v>
      </c>
      <c r="BC16" s="8">
        <v>103.81830949431351</v>
      </c>
      <c r="BD16" s="8">
        <v>104.12899854521031</v>
      </c>
      <c r="BE16" s="19">
        <v>104.52314475799038</v>
      </c>
      <c r="BF16" s="8"/>
      <c r="BG16" s="8"/>
      <c r="BH16" s="8"/>
      <c r="BI16" s="8"/>
      <c r="BJ16" s="8"/>
      <c r="BK16" s="8"/>
      <c r="BL16" s="8"/>
      <c r="BM16" s="8"/>
    </row>
    <row r="17" spans="1:65" x14ac:dyDescent="0.2">
      <c r="A17" s="7" t="str">
        <f t="shared" si="0"/>
        <v>mwg_nemiet_gg_QU_16</v>
      </c>
      <c r="B17" s="5" t="s">
        <v>3860</v>
      </c>
      <c r="C17" s="5" t="s">
        <v>536</v>
      </c>
      <c r="D17" s="5">
        <v>16</v>
      </c>
      <c r="E17" s="8">
        <v>100</v>
      </c>
      <c r="F17" s="8">
        <v>99.999991609164354</v>
      </c>
      <c r="G17" s="8">
        <v>99.651308570246442</v>
      </c>
      <c r="H17" s="8">
        <v>99.1436056528281</v>
      </c>
      <c r="I17" s="8">
        <v>99.110763610749757</v>
      </c>
      <c r="J17" s="8">
        <v>98.813933790769354</v>
      </c>
      <c r="K17" s="8">
        <v>99.062364450465466</v>
      </c>
      <c r="L17" s="8">
        <v>99.773510376028582</v>
      </c>
      <c r="M17" s="8">
        <v>100.82815518822561</v>
      </c>
      <c r="N17" s="8">
        <v>101.58295632394298</v>
      </c>
      <c r="O17" s="8">
        <v>101.95244135945859</v>
      </c>
      <c r="P17" s="8">
        <v>102.80470802978489</v>
      </c>
      <c r="Q17" s="8">
        <v>103.51059754850792</v>
      </c>
      <c r="R17" s="8">
        <v>104.26890529164223</v>
      </c>
      <c r="S17" s="8">
        <v>105.04305845714326</v>
      </c>
      <c r="T17" s="8">
        <v>105.38798087128947</v>
      </c>
      <c r="U17" s="8">
        <v>105.89059631804646</v>
      </c>
      <c r="V17" s="8">
        <v>105.71838991066771</v>
      </c>
      <c r="W17" s="8">
        <v>105.88605500273491</v>
      </c>
      <c r="X17" s="8">
        <v>105.6106476094905</v>
      </c>
      <c r="Y17" s="8">
        <v>106.0891889864822</v>
      </c>
      <c r="Z17" s="8">
        <v>106.37703225101207</v>
      </c>
      <c r="AA17" s="8">
        <v>106.61363316868976</v>
      </c>
      <c r="AB17" s="8">
        <v>106.37974293447367</v>
      </c>
      <c r="AC17" s="8">
        <v>106.41581416244681</v>
      </c>
      <c r="AD17" s="8">
        <v>106.14828659707446</v>
      </c>
      <c r="AE17" s="8">
        <v>105.76272909300145</v>
      </c>
      <c r="AF17" s="8">
        <v>105.24534995513307</v>
      </c>
      <c r="AG17" s="8">
        <v>104.67752170419199</v>
      </c>
      <c r="AH17" s="8">
        <v>103.99340136665489</v>
      </c>
      <c r="AI17" s="8">
        <v>103.37473674013802</v>
      </c>
      <c r="AJ17" s="8">
        <v>103.76578040132317</v>
      </c>
      <c r="AK17" s="8">
        <v>104.3098749027309</v>
      </c>
      <c r="AL17" s="8">
        <v>104.63859235021307</v>
      </c>
      <c r="AM17" s="8">
        <v>104.26820159540044</v>
      </c>
      <c r="AN17" s="8">
        <v>104.31778293780577</v>
      </c>
      <c r="AO17" s="8">
        <v>104.56755962690973</v>
      </c>
      <c r="AP17" s="8">
        <v>105.09972790211528</v>
      </c>
      <c r="AQ17" s="8">
        <v>104.78586788287699</v>
      </c>
      <c r="AR17" s="8">
        <v>104.76817467206321</v>
      </c>
      <c r="AS17" s="8">
        <v>104.90539242158893</v>
      </c>
      <c r="AT17" s="8">
        <v>105.57542342588812</v>
      </c>
      <c r="AU17" s="8">
        <v>105.88314591361957</v>
      </c>
      <c r="AV17" s="8">
        <v>105.83834978065015</v>
      </c>
      <c r="AW17" s="8">
        <v>105.73583314930596</v>
      </c>
      <c r="AX17" s="8">
        <v>105.49066971125863</v>
      </c>
      <c r="AY17" s="8">
        <v>105.30167262428193</v>
      </c>
      <c r="AZ17" s="8">
        <v>105.29784520878543</v>
      </c>
      <c r="BA17" s="8">
        <v>104.82308119850035</v>
      </c>
      <c r="BB17" s="8">
        <v>104.42192668364009</v>
      </c>
      <c r="BC17" s="8">
        <v>103.81830949431351</v>
      </c>
      <c r="BD17" s="8">
        <v>104.12899854521031</v>
      </c>
      <c r="BE17" s="19">
        <v>104.52314475799038</v>
      </c>
      <c r="BF17" s="8"/>
      <c r="BG17" s="8"/>
      <c r="BH17" s="8"/>
      <c r="BI17" s="8"/>
      <c r="BJ17" s="8"/>
      <c r="BK17" s="8"/>
      <c r="BL17" s="8"/>
      <c r="BM17" s="8"/>
    </row>
    <row r="18" spans="1:65" x14ac:dyDescent="0.2">
      <c r="A18" s="7" t="str">
        <f t="shared" si="0"/>
        <v>mwg_nemiet_gg_QU_17</v>
      </c>
      <c r="B18" s="5" t="s">
        <v>3860</v>
      </c>
      <c r="C18" s="5" t="s">
        <v>536</v>
      </c>
      <c r="D18" s="5">
        <v>17</v>
      </c>
      <c r="E18" s="8">
        <v>100</v>
      </c>
      <c r="F18" s="8">
        <v>100.1712173788698</v>
      </c>
      <c r="G18" s="8">
        <v>100.15578462162887</v>
      </c>
      <c r="H18" s="8">
        <v>100.16444954464878</v>
      </c>
      <c r="I18" s="8">
        <v>100.29941185131952</v>
      </c>
      <c r="J18" s="8">
        <v>100.61409821237002</v>
      </c>
      <c r="K18" s="8">
        <v>101.13919375721171</v>
      </c>
      <c r="L18" s="8">
        <v>101.839316388859</v>
      </c>
      <c r="M18" s="8">
        <v>102.89933820731501</v>
      </c>
      <c r="N18" s="8">
        <v>103.7034060029453</v>
      </c>
      <c r="O18" s="8">
        <v>103.73065974670891</v>
      </c>
      <c r="P18" s="8">
        <v>103.78369231166259</v>
      </c>
      <c r="Q18" s="8">
        <v>104.094447565824</v>
      </c>
      <c r="R18" s="8">
        <v>105.19896100624294</v>
      </c>
      <c r="S18" s="8">
        <v>105.69219503087457</v>
      </c>
      <c r="T18" s="8">
        <v>105.99535078324857</v>
      </c>
      <c r="U18" s="8">
        <v>106.25686970424276</v>
      </c>
      <c r="V18" s="8">
        <v>106.5199355659218</v>
      </c>
      <c r="W18" s="8">
        <v>106.94750055193815</v>
      </c>
      <c r="X18" s="8">
        <v>107.24007568744281</v>
      </c>
      <c r="Y18" s="8">
        <v>107.88317385922032</v>
      </c>
      <c r="Z18" s="8">
        <v>108.02496431501471</v>
      </c>
      <c r="AA18" s="8">
        <v>107.58134606992809</v>
      </c>
      <c r="AB18" s="8">
        <v>106.68510892244205</v>
      </c>
      <c r="AC18" s="8">
        <v>106.36376749700302</v>
      </c>
      <c r="AD18" s="8">
        <v>106.25330398419159</v>
      </c>
      <c r="AE18" s="8">
        <v>106.42621726259374</v>
      </c>
      <c r="AF18" s="8">
        <v>106.0778320886982</v>
      </c>
      <c r="AG18" s="8">
        <v>105.68012169286213</v>
      </c>
      <c r="AH18" s="8">
        <v>105.24467118606134</v>
      </c>
      <c r="AI18" s="8">
        <v>105.03386203506609</v>
      </c>
      <c r="AJ18" s="8">
        <v>105.61110075443052</v>
      </c>
      <c r="AK18" s="8">
        <v>106.01788208219632</v>
      </c>
      <c r="AL18" s="8">
        <v>106.03665086982498</v>
      </c>
      <c r="AM18" s="8">
        <v>105.12316435814751</v>
      </c>
      <c r="AN18" s="8">
        <v>104.52006272083101</v>
      </c>
      <c r="AO18" s="8">
        <v>104.40926568637258</v>
      </c>
      <c r="AP18" s="8">
        <v>104.84048409194425</v>
      </c>
      <c r="AQ18" s="8">
        <v>104.98967271129386</v>
      </c>
      <c r="AR18" s="8">
        <v>105.33518196708674</v>
      </c>
      <c r="AS18" s="8">
        <v>105.61238138747602</v>
      </c>
      <c r="AT18" s="8">
        <v>105.65126318610889</v>
      </c>
      <c r="AU18" s="8">
        <v>105.45533199081331</v>
      </c>
      <c r="AV18" s="8">
        <v>105.01346379712028</v>
      </c>
      <c r="AW18" s="8">
        <v>105.37525092965848</v>
      </c>
      <c r="AX18" s="8">
        <v>105.80672093788483</v>
      </c>
      <c r="AY18" s="8">
        <v>106.64075758481067</v>
      </c>
      <c r="AZ18" s="8">
        <v>107.19068620397047</v>
      </c>
      <c r="BA18" s="8">
        <v>106.96676245711735</v>
      </c>
      <c r="BB18" s="8">
        <v>106.7785816666365</v>
      </c>
      <c r="BC18" s="8">
        <v>106.3423789163503</v>
      </c>
      <c r="BD18" s="8">
        <v>106.73542191307412</v>
      </c>
      <c r="BE18" s="19">
        <v>107.05689077029245</v>
      </c>
      <c r="BF18" s="8"/>
      <c r="BG18" s="8"/>
      <c r="BH18" s="8"/>
      <c r="BI18" s="8"/>
      <c r="BJ18" s="8"/>
      <c r="BK18" s="8"/>
      <c r="BL18" s="8"/>
      <c r="BM18" s="8"/>
    </row>
    <row r="19" spans="1:65" x14ac:dyDescent="0.2">
      <c r="A19" s="7" t="str">
        <f t="shared" si="0"/>
        <v>mwg_nemiet_gg_QU_18</v>
      </c>
      <c r="B19" s="5" t="s">
        <v>3860</v>
      </c>
      <c r="C19" s="5" t="s">
        <v>536</v>
      </c>
      <c r="D19" s="5">
        <v>18</v>
      </c>
      <c r="E19" s="8">
        <v>100</v>
      </c>
      <c r="F19" s="8">
        <v>100.3637953302913</v>
      </c>
      <c r="G19" s="8">
        <v>100.5825134499524</v>
      </c>
      <c r="H19" s="8">
        <v>100.86509978840401</v>
      </c>
      <c r="I19" s="8">
        <v>101.21631151547278</v>
      </c>
      <c r="J19" s="8">
        <v>101.81948924038001</v>
      </c>
      <c r="K19" s="8">
        <v>102.59769559900896</v>
      </c>
      <c r="L19" s="8">
        <v>103.29290123280383</v>
      </c>
      <c r="M19" s="8">
        <v>104.08899942526784</v>
      </c>
      <c r="N19" s="8">
        <v>104.56201999748735</v>
      </c>
      <c r="O19" s="8">
        <v>104.40246407609681</v>
      </c>
      <c r="P19" s="8">
        <v>104.51540947646085</v>
      </c>
      <c r="Q19" s="8">
        <v>105.06839291304588</v>
      </c>
      <c r="R19" s="8">
        <v>106.69487057192423</v>
      </c>
      <c r="S19" s="8">
        <v>107.73499762045219</v>
      </c>
      <c r="T19" s="8">
        <v>108.12106034236041</v>
      </c>
      <c r="U19" s="8">
        <v>108.24206881233725</v>
      </c>
      <c r="V19" s="8">
        <v>108.22078655988138</v>
      </c>
      <c r="W19" s="8">
        <v>108.5287186660028</v>
      </c>
      <c r="X19" s="8">
        <v>108.19286160725876</v>
      </c>
      <c r="Y19" s="8">
        <v>107.99191476197132</v>
      </c>
      <c r="Z19" s="8">
        <v>106.91559736746545</v>
      </c>
      <c r="AA19" s="8">
        <v>105.93920405315562</v>
      </c>
      <c r="AB19" s="8">
        <v>104.67706396326059</v>
      </c>
      <c r="AC19" s="8">
        <v>104.53439229894364</v>
      </c>
      <c r="AD19" s="8">
        <v>104.02902245095454</v>
      </c>
      <c r="AE19" s="8">
        <v>103.95048384286007</v>
      </c>
      <c r="AF19" s="8">
        <v>103.29808774128287</v>
      </c>
      <c r="AG19" s="8">
        <v>102.95914684198466</v>
      </c>
      <c r="AH19" s="8">
        <v>102.5281673352082</v>
      </c>
      <c r="AI19" s="8">
        <v>102.22904817519407</v>
      </c>
      <c r="AJ19" s="8">
        <v>102.73187012874401</v>
      </c>
      <c r="AK19" s="8">
        <v>103.1260853833632</v>
      </c>
      <c r="AL19" s="8">
        <v>103.38128781784513</v>
      </c>
      <c r="AM19" s="8">
        <v>102.83580168466932</v>
      </c>
      <c r="AN19" s="8">
        <v>102.38862678828239</v>
      </c>
      <c r="AO19" s="8">
        <v>102.42235123888993</v>
      </c>
      <c r="AP19" s="8">
        <v>102.73390580606178</v>
      </c>
      <c r="AQ19" s="8">
        <v>102.92861591653879</v>
      </c>
      <c r="AR19" s="8">
        <v>102.94799449321884</v>
      </c>
      <c r="AS19" s="8">
        <v>102.95445645962216</v>
      </c>
      <c r="AT19" s="8">
        <v>103.00160769645622</v>
      </c>
      <c r="AU19" s="8">
        <v>103.04985004181655</v>
      </c>
      <c r="AV19" s="8">
        <v>103.04059842554227</v>
      </c>
      <c r="AW19" s="8">
        <v>103.16898304012371</v>
      </c>
      <c r="AX19" s="8">
        <v>103.7175998213893</v>
      </c>
      <c r="AY19" s="8">
        <v>104.54006688763461</v>
      </c>
      <c r="AZ19" s="8">
        <v>105.51469499043465</v>
      </c>
      <c r="BA19" s="8">
        <v>105.68051344155283</v>
      </c>
      <c r="BB19" s="8">
        <v>105.71305051251231</v>
      </c>
      <c r="BC19" s="8">
        <v>105.51523501570294</v>
      </c>
      <c r="BD19" s="8">
        <v>105.81631450065549</v>
      </c>
      <c r="BE19" s="19">
        <v>106.11106353572566</v>
      </c>
      <c r="BF19" s="8"/>
      <c r="BG19" s="8"/>
      <c r="BH19" s="8"/>
      <c r="BI19" s="8"/>
      <c r="BJ19" s="8"/>
      <c r="BK19" s="8"/>
      <c r="BL19" s="8"/>
      <c r="BM19" s="8"/>
    </row>
    <row r="20" spans="1:65" x14ac:dyDescent="0.2">
      <c r="A20" s="7" t="str">
        <f t="shared" si="0"/>
        <v>mwg_nemiet_gg_QU_19</v>
      </c>
      <c r="B20" s="5" t="s">
        <v>3860</v>
      </c>
      <c r="C20" s="5" t="s">
        <v>536</v>
      </c>
      <c r="D20" s="5">
        <v>19</v>
      </c>
      <c r="E20" s="8">
        <v>100</v>
      </c>
      <c r="F20" s="8">
        <v>100.18748309927439</v>
      </c>
      <c r="G20" s="8">
        <v>100.17676825049982</v>
      </c>
      <c r="H20" s="8">
        <v>100.26750419326451</v>
      </c>
      <c r="I20" s="8">
        <v>100.56375472852238</v>
      </c>
      <c r="J20" s="8">
        <v>101.06621674728713</v>
      </c>
      <c r="K20" s="8">
        <v>101.69965443382507</v>
      </c>
      <c r="L20" s="8">
        <v>102.35116725741587</v>
      </c>
      <c r="M20" s="8">
        <v>103.29869496305507</v>
      </c>
      <c r="N20" s="8">
        <v>104.07357740106984</v>
      </c>
      <c r="O20" s="8">
        <v>104.14311218445944</v>
      </c>
      <c r="P20" s="8">
        <v>104.39490586868953</v>
      </c>
      <c r="Q20" s="8">
        <v>104.77417144119899</v>
      </c>
      <c r="R20" s="8">
        <v>105.90583282404198</v>
      </c>
      <c r="S20" s="8">
        <v>106.70990369903468</v>
      </c>
      <c r="T20" s="8">
        <v>107.04461991835505</v>
      </c>
      <c r="U20" s="8">
        <v>107.24564505738579</v>
      </c>
      <c r="V20" s="8">
        <v>107.10832539996777</v>
      </c>
      <c r="W20" s="8">
        <v>107.40011340312172</v>
      </c>
      <c r="X20" s="8">
        <v>107.63189437084007</v>
      </c>
      <c r="Y20" s="8">
        <v>108.15327686508566</v>
      </c>
      <c r="Z20" s="8">
        <v>108.30373193449101</v>
      </c>
      <c r="AA20" s="8">
        <v>107.8280602676514</v>
      </c>
      <c r="AB20" s="8">
        <v>106.88767856091306</v>
      </c>
      <c r="AC20" s="8">
        <v>106.40703358377516</v>
      </c>
      <c r="AD20" s="8">
        <v>106.05448120292277</v>
      </c>
      <c r="AE20" s="8">
        <v>106.17335873831375</v>
      </c>
      <c r="AF20" s="8">
        <v>105.83595455929715</v>
      </c>
      <c r="AG20" s="8">
        <v>105.61189704828602</v>
      </c>
      <c r="AH20" s="8">
        <v>105.01386279023757</v>
      </c>
      <c r="AI20" s="8">
        <v>104.58558760872927</v>
      </c>
      <c r="AJ20" s="8">
        <v>104.94840540844832</v>
      </c>
      <c r="AK20" s="8">
        <v>105.39946216268346</v>
      </c>
      <c r="AL20" s="8">
        <v>105.488443332427</v>
      </c>
      <c r="AM20" s="8">
        <v>104.62653291903065</v>
      </c>
      <c r="AN20" s="8">
        <v>103.95879379335531</v>
      </c>
      <c r="AO20" s="8">
        <v>103.78358495886226</v>
      </c>
      <c r="AP20" s="8">
        <v>104.19871571817937</v>
      </c>
      <c r="AQ20" s="8">
        <v>104.32906849815987</v>
      </c>
      <c r="AR20" s="8">
        <v>104.56010692092086</v>
      </c>
      <c r="AS20" s="8">
        <v>104.81095824508743</v>
      </c>
      <c r="AT20" s="8">
        <v>104.92295208092402</v>
      </c>
      <c r="AU20" s="8">
        <v>104.81430401763815</v>
      </c>
      <c r="AV20" s="8">
        <v>104.40592791513022</v>
      </c>
      <c r="AW20" s="8">
        <v>104.80836163933094</v>
      </c>
      <c r="AX20" s="8">
        <v>105.53434669128309</v>
      </c>
      <c r="AY20" s="8">
        <v>106.30304692232414</v>
      </c>
      <c r="AZ20" s="8">
        <v>106.74806413841104</v>
      </c>
      <c r="BA20" s="8">
        <v>106.3713286249113</v>
      </c>
      <c r="BB20" s="8">
        <v>106.44028271444745</v>
      </c>
      <c r="BC20" s="8">
        <v>106.25940308743024</v>
      </c>
      <c r="BD20" s="8">
        <v>106.68445919042274</v>
      </c>
      <c r="BE20" s="19">
        <v>106.76364591148936</v>
      </c>
      <c r="BF20" s="8"/>
      <c r="BG20" s="8"/>
      <c r="BH20" s="8"/>
      <c r="BI20" s="8"/>
      <c r="BJ20" s="8"/>
      <c r="BK20" s="8"/>
      <c r="BL20" s="8"/>
      <c r="BM20" s="8"/>
    </row>
    <row r="21" spans="1:65" x14ac:dyDescent="0.2">
      <c r="A21" s="7" t="str">
        <f t="shared" si="0"/>
        <v>mwg_nemiet_gg_QU_20</v>
      </c>
      <c r="B21" s="5" t="s">
        <v>3860</v>
      </c>
      <c r="C21" s="5" t="s">
        <v>536</v>
      </c>
      <c r="D21" s="5">
        <v>20</v>
      </c>
      <c r="E21" s="8">
        <v>100</v>
      </c>
      <c r="F21" s="8">
        <v>100.25872864749259</v>
      </c>
      <c r="G21" s="8">
        <v>100.24453982646769</v>
      </c>
      <c r="H21" s="8">
        <v>100.11748951362411</v>
      </c>
      <c r="I21" s="8">
        <v>100.07875828878537</v>
      </c>
      <c r="J21" s="8">
        <v>100.19686089283375</v>
      </c>
      <c r="K21" s="8">
        <v>100.72525581169889</v>
      </c>
      <c r="L21" s="8">
        <v>101.50752127581006</v>
      </c>
      <c r="M21" s="8">
        <v>102.49927428930782</v>
      </c>
      <c r="N21" s="8">
        <v>103.10328740397055</v>
      </c>
      <c r="O21" s="8">
        <v>103.21268717353031</v>
      </c>
      <c r="P21" s="8">
        <v>103.63351838376884</v>
      </c>
      <c r="Q21" s="8">
        <v>104.11551336793264</v>
      </c>
      <c r="R21" s="8">
        <v>105.13506623070391</v>
      </c>
      <c r="S21" s="8">
        <v>105.60614925633185</v>
      </c>
      <c r="T21" s="8">
        <v>106.04765235290502</v>
      </c>
      <c r="U21" s="8">
        <v>106.42741578592579</v>
      </c>
      <c r="V21" s="8">
        <v>106.8061306014373</v>
      </c>
      <c r="W21" s="8">
        <v>107.26600008408711</v>
      </c>
      <c r="X21" s="8">
        <v>107.7281414721183</v>
      </c>
      <c r="Y21" s="8">
        <v>108.4518502144856</v>
      </c>
      <c r="Z21" s="8">
        <v>108.89705848068415</v>
      </c>
      <c r="AA21" s="8">
        <v>108.53367198295057</v>
      </c>
      <c r="AB21" s="8">
        <v>107.55128542767504</v>
      </c>
      <c r="AC21" s="8">
        <v>107.08798385888609</v>
      </c>
      <c r="AD21" s="8">
        <v>106.99085032251968</v>
      </c>
      <c r="AE21" s="8">
        <v>107.2905657748384</v>
      </c>
      <c r="AF21" s="8">
        <v>107.0887470552597</v>
      </c>
      <c r="AG21" s="8">
        <v>106.56655960331507</v>
      </c>
      <c r="AH21" s="8">
        <v>106.05991629415614</v>
      </c>
      <c r="AI21" s="8">
        <v>105.91011443845559</v>
      </c>
      <c r="AJ21" s="8">
        <v>106.69206192109375</v>
      </c>
      <c r="AK21" s="8">
        <v>107.13627018375043</v>
      </c>
      <c r="AL21" s="8">
        <v>106.83027715580836</v>
      </c>
      <c r="AM21" s="8">
        <v>105.60996190957917</v>
      </c>
      <c r="AN21" s="8">
        <v>104.80932746626638</v>
      </c>
      <c r="AO21" s="8">
        <v>104.71653762426577</v>
      </c>
      <c r="AP21" s="8">
        <v>104.82357339187676</v>
      </c>
      <c r="AQ21" s="8">
        <v>104.6295177092352</v>
      </c>
      <c r="AR21" s="8">
        <v>104.55776188699274</v>
      </c>
      <c r="AS21" s="8">
        <v>104.91102450336678</v>
      </c>
      <c r="AT21" s="8">
        <v>105.22422537638941</v>
      </c>
      <c r="AU21" s="8">
        <v>105.31711082617686</v>
      </c>
      <c r="AV21" s="8">
        <v>105.16678643530797</v>
      </c>
      <c r="AW21" s="8">
        <v>105.64057395230721</v>
      </c>
      <c r="AX21" s="8">
        <v>106.29947025727569</v>
      </c>
      <c r="AY21" s="8">
        <v>106.96030342285987</v>
      </c>
      <c r="AZ21" s="8">
        <v>107.43132426017792</v>
      </c>
      <c r="BA21" s="8">
        <v>107.24094874078783</v>
      </c>
      <c r="BB21" s="8">
        <v>107.26017659264699</v>
      </c>
      <c r="BC21" s="8">
        <v>107.04559251186976</v>
      </c>
      <c r="BD21" s="8">
        <v>107.43246855218376</v>
      </c>
      <c r="BE21" s="19">
        <v>107.71440176245464</v>
      </c>
      <c r="BF21" s="8"/>
      <c r="BG21" s="8"/>
      <c r="BH21" s="8"/>
      <c r="BI21" s="8"/>
      <c r="BJ21" s="8"/>
      <c r="BK21" s="8"/>
      <c r="BL21" s="8"/>
      <c r="BM21" s="8"/>
    </row>
    <row r="22" spans="1:65" x14ac:dyDescent="0.2">
      <c r="A22" s="7" t="str">
        <f t="shared" si="0"/>
        <v>mwg_nemiet_gg_QU_21</v>
      </c>
      <c r="B22" s="5" t="s">
        <v>3860</v>
      </c>
      <c r="C22" s="5" t="s">
        <v>536</v>
      </c>
      <c r="D22" s="5">
        <v>21</v>
      </c>
      <c r="E22" s="8">
        <v>100</v>
      </c>
      <c r="F22" s="8">
        <v>99.870456527507372</v>
      </c>
      <c r="G22" s="8">
        <v>99.7473987337642</v>
      </c>
      <c r="H22" s="8">
        <v>99.785872340162356</v>
      </c>
      <c r="I22" s="8">
        <v>99.88319887946848</v>
      </c>
      <c r="J22" s="8">
        <v>99.722081076797068</v>
      </c>
      <c r="K22" s="8">
        <v>99.853179568542899</v>
      </c>
      <c r="L22" s="8">
        <v>100.39227673976741</v>
      </c>
      <c r="M22" s="8">
        <v>101.49164648555821</v>
      </c>
      <c r="N22" s="8">
        <v>101.49399605335272</v>
      </c>
      <c r="O22" s="8">
        <v>101.51710042327022</v>
      </c>
      <c r="P22" s="8">
        <v>101.65023871889451</v>
      </c>
      <c r="Q22" s="8">
        <v>102.62334290235155</v>
      </c>
      <c r="R22" s="8">
        <v>104.06349974367767</v>
      </c>
      <c r="S22" s="8">
        <v>105.3797603112768</v>
      </c>
      <c r="T22" s="8">
        <v>106.87591433370217</v>
      </c>
      <c r="U22" s="8">
        <v>107.81385953722889</v>
      </c>
      <c r="V22" s="8">
        <v>108.63917547617126</v>
      </c>
      <c r="W22" s="8">
        <v>109.59695941098251</v>
      </c>
      <c r="X22" s="8">
        <v>110.15841336876902</v>
      </c>
      <c r="Y22" s="8">
        <v>111.05073978452491</v>
      </c>
      <c r="Z22" s="8">
        <v>110.55938244985504</v>
      </c>
      <c r="AA22" s="8">
        <v>109.24886612624265</v>
      </c>
      <c r="AB22" s="8">
        <v>106.95787095195679</v>
      </c>
      <c r="AC22" s="8">
        <v>105.5274335416599</v>
      </c>
      <c r="AD22" s="8">
        <v>104.55893466519818</v>
      </c>
      <c r="AE22" s="8">
        <v>104.12149837904428</v>
      </c>
      <c r="AF22" s="8">
        <v>103.53730599410888</v>
      </c>
      <c r="AG22" s="8">
        <v>103.37416050205968</v>
      </c>
      <c r="AH22" s="8">
        <v>103.4293886094125</v>
      </c>
      <c r="AI22" s="8">
        <v>103.7707733733173</v>
      </c>
      <c r="AJ22" s="8">
        <v>104.19407699565558</v>
      </c>
      <c r="AK22" s="8">
        <v>104.00522511872332</v>
      </c>
      <c r="AL22" s="8">
        <v>103.41429181211333</v>
      </c>
      <c r="AM22" s="8">
        <v>102.04986009059682</v>
      </c>
      <c r="AN22" s="8">
        <v>100.74572568296475</v>
      </c>
      <c r="AO22" s="8">
        <v>99.850902710078273</v>
      </c>
      <c r="AP22" s="8">
        <v>99.474120937216398</v>
      </c>
      <c r="AQ22" s="8">
        <v>99.091497385081823</v>
      </c>
      <c r="AR22" s="8">
        <v>99.113921950545148</v>
      </c>
      <c r="AS22" s="8">
        <v>99.201196034853353</v>
      </c>
      <c r="AT22" s="8">
        <v>98.970564206192122</v>
      </c>
      <c r="AU22" s="8">
        <v>98.15864063327399</v>
      </c>
      <c r="AV22" s="8">
        <v>97.561160935819203</v>
      </c>
      <c r="AW22" s="8">
        <v>98.095529892088123</v>
      </c>
      <c r="AX22" s="8">
        <v>98.638873688935234</v>
      </c>
      <c r="AY22" s="8">
        <v>98.821383017504004</v>
      </c>
      <c r="AZ22" s="8">
        <v>98.792202861823725</v>
      </c>
      <c r="BA22" s="8">
        <v>97.965791425528153</v>
      </c>
      <c r="BB22" s="8">
        <v>98.20525710213235</v>
      </c>
      <c r="BC22" s="8">
        <v>97.74123156965031</v>
      </c>
      <c r="BD22" s="8">
        <v>98.294177167230245</v>
      </c>
      <c r="BE22" s="19">
        <v>98.114448952146333</v>
      </c>
      <c r="BF22" s="8"/>
      <c r="BG22" s="8"/>
      <c r="BH22" s="8"/>
      <c r="BI22" s="8"/>
      <c r="BJ22" s="8"/>
      <c r="BK22" s="8"/>
      <c r="BL22" s="8"/>
      <c r="BM22" s="8"/>
    </row>
    <row r="23" spans="1:65" x14ac:dyDescent="0.2">
      <c r="A23" s="7" t="str">
        <f t="shared" si="0"/>
        <v>mwg_nemiet_gg_QU_22</v>
      </c>
      <c r="B23" s="5" t="s">
        <v>3860</v>
      </c>
      <c r="C23" s="5" t="s">
        <v>536</v>
      </c>
      <c r="D23" s="5">
        <v>22</v>
      </c>
      <c r="E23" s="8">
        <v>100</v>
      </c>
      <c r="F23" s="8">
        <v>99.766960248847326</v>
      </c>
      <c r="G23" s="8">
        <v>99.46699528372578</v>
      </c>
      <c r="H23" s="8">
        <v>99.44960870010182</v>
      </c>
      <c r="I23" s="8">
        <v>99.407817803913943</v>
      </c>
      <c r="J23" s="8">
        <v>99.514157604731494</v>
      </c>
      <c r="K23" s="8">
        <v>99.904251405506713</v>
      </c>
      <c r="L23" s="8">
        <v>100.5969927723353</v>
      </c>
      <c r="M23" s="8">
        <v>101.71801526568798</v>
      </c>
      <c r="N23" s="8">
        <v>101.98297623441738</v>
      </c>
      <c r="O23" s="8">
        <v>102.07458257586201</v>
      </c>
      <c r="P23" s="8">
        <v>101.97583110048504</v>
      </c>
      <c r="Q23" s="8">
        <v>102.42310837305767</v>
      </c>
      <c r="R23" s="8">
        <v>103.06288339263106</v>
      </c>
      <c r="S23" s="8">
        <v>103.41917901908779</v>
      </c>
      <c r="T23" s="8">
        <v>103.82153346590047</v>
      </c>
      <c r="U23" s="8">
        <v>104.29994991055992</v>
      </c>
      <c r="V23" s="8">
        <v>104.88259623180865</v>
      </c>
      <c r="W23" s="8">
        <v>105.5422560354102</v>
      </c>
      <c r="X23" s="8">
        <v>106.01760794352633</v>
      </c>
      <c r="Y23" s="8">
        <v>106.84956951982433</v>
      </c>
      <c r="Z23" s="8">
        <v>107.54217619196727</v>
      </c>
      <c r="AA23" s="8">
        <v>107.6099803959343</v>
      </c>
      <c r="AB23" s="8">
        <v>107.1844499947846</v>
      </c>
      <c r="AC23" s="8">
        <v>107.07508640341338</v>
      </c>
      <c r="AD23" s="8">
        <v>107.11390149322671</v>
      </c>
      <c r="AE23" s="8">
        <v>107.32817888944292</v>
      </c>
      <c r="AF23" s="8">
        <v>106.96232883608673</v>
      </c>
      <c r="AG23" s="8">
        <v>106.51256936142455</v>
      </c>
      <c r="AH23" s="8">
        <v>106.16637406837405</v>
      </c>
      <c r="AI23" s="8">
        <v>105.81268590881221</v>
      </c>
      <c r="AJ23" s="8">
        <v>106.22617881484126</v>
      </c>
      <c r="AK23" s="8">
        <v>106.48770661856942</v>
      </c>
      <c r="AL23" s="8">
        <v>106.80345865085049</v>
      </c>
      <c r="AM23" s="8">
        <v>106.33637984400148</v>
      </c>
      <c r="AN23" s="8">
        <v>106.0831933183466</v>
      </c>
      <c r="AO23" s="8">
        <v>106.08786762034008</v>
      </c>
      <c r="AP23" s="8">
        <v>106.33022998238573</v>
      </c>
      <c r="AQ23" s="8">
        <v>106.31394022686948</v>
      </c>
      <c r="AR23" s="8">
        <v>106.36689753734389</v>
      </c>
      <c r="AS23" s="8">
        <v>106.75899827665474</v>
      </c>
      <c r="AT23" s="8">
        <v>106.807352152205</v>
      </c>
      <c r="AU23" s="8">
        <v>106.8033020841561</v>
      </c>
      <c r="AV23" s="8">
        <v>106.42762177049336</v>
      </c>
      <c r="AW23" s="8">
        <v>106.83745250139661</v>
      </c>
      <c r="AX23" s="8">
        <v>106.95897146365407</v>
      </c>
      <c r="AY23" s="8">
        <v>107.42785134866627</v>
      </c>
      <c r="AZ23" s="8">
        <v>107.67752226597086</v>
      </c>
      <c r="BA23" s="8">
        <v>107.82132112460728</v>
      </c>
      <c r="BB23" s="8">
        <v>107.89078992958321</v>
      </c>
      <c r="BC23" s="8">
        <v>107.69594056401861</v>
      </c>
      <c r="BD23" s="8">
        <v>107.73020553297495</v>
      </c>
      <c r="BE23" s="19">
        <v>107.53274045360732</v>
      </c>
      <c r="BF23" s="8"/>
      <c r="BG23" s="8"/>
      <c r="BH23" s="8"/>
      <c r="BI23" s="8"/>
      <c r="BJ23" s="8"/>
      <c r="BK23" s="8"/>
      <c r="BL23" s="8"/>
      <c r="BM23" s="8"/>
    </row>
    <row r="24" spans="1:65" x14ac:dyDescent="0.2">
      <c r="A24" s="7" t="str">
        <f t="shared" si="0"/>
        <v>mwg_nemiet_gg_QU_23</v>
      </c>
      <c r="B24" s="5" t="s">
        <v>3860</v>
      </c>
      <c r="C24" s="5" t="s">
        <v>536</v>
      </c>
      <c r="D24" s="5">
        <v>23</v>
      </c>
      <c r="E24" s="8">
        <v>100</v>
      </c>
      <c r="F24" s="8">
        <v>100.4656060629368</v>
      </c>
      <c r="G24" s="8">
        <v>100.77737994514467</v>
      </c>
      <c r="H24" s="8">
        <v>101.27343853757638</v>
      </c>
      <c r="I24" s="8">
        <v>101.39651108514825</v>
      </c>
      <c r="J24" s="8">
        <v>101.61018469915921</v>
      </c>
      <c r="K24" s="8">
        <v>102.24719961865223</v>
      </c>
      <c r="L24" s="8">
        <v>103.08637764475156</v>
      </c>
      <c r="M24" s="8">
        <v>104.03344865006623</v>
      </c>
      <c r="N24" s="8">
        <v>103.71356621364276</v>
      </c>
      <c r="O24" s="8">
        <v>102.89405453544059</v>
      </c>
      <c r="P24" s="8">
        <v>102.13931013447279</v>
      </c>
      <c r="Q24" s="8">
        <v>102.10791722747592</v>
      </c>
      <c r="R24" s="8">
        <v>102.97536343588139</v>
      </c>
      <c r="S24" s="8">
        <v>104.24714241057673</v>
      </c>
      <c r="T24" s="8">
        <v>105.46543303308546</v>
      </c>
      <c r="U24" s="8">
        <v>106.03139304103843</v>
      </c>
      <c r="V24" s="8">
        <v>105.68914752355234</v>
      </c>
      <c r="W24" s="8">
        <v>105.25742430066448</v>
      </c>
      <c r="X24" s="8">
        <v>104.90040507775699</v>
      </c>
      <c r="Y24" s="8">
        <v>105.76071758596055</v>
      </c>
      <c r="Z24" s="8">
        <v>107.12900505808004</v>
      </c>
      <c r="AA24" s="8">
        <v>108.3333377297448</v>
      </c>
      <c r="AB24" s="8">
        <v>108.64693208264298</v>
      </c>
      <c r="AC24" s="8">
        <v>108.66236736178628</v>
      </c>
      <c r="AD24" s="8">
        <v>108.73672015995476</v>
      </c>
      <c r="AE24" s="8">
        <v>109.0632589057949</v>
      </c>
      <c r="AF24" s="8">
        <v>109.38936565176692</v>
      </c>
      <c r="AG24" s="8">
        <v>109.76488003569477</v>
      </c>
      <c r="AH24" s="8">
        <v>110.08585793477558</v>
      </c>
      <c r="AI24" s="8">
        <v>110.073054480198</v>
      </c>
      <c r="AJ24" s="8">
        <v>109.69160259632753</v>
      </c>
      <c r="AK24" s="8">
        <v>108.8937302903915</v>
      </c>
      <c r="AL24" s="8">
        <v>107.62722328228581</v>
      </c>
      <c r="AM24" s="8">
        <v>105.94754371184281</v>
      </c>
      <c r="AN24" s="8">
        <v>104.31405528394498</v>
      </c>
      <c r="AO24" s="8">
        <v>103.31253513994784</v>
      </c>
      <c r="AP24" s="8">
        <v>103.19526702060055</v>
      </c>
      <c r="AQ24" s="8">
        <v>103.22534309642997</v>
      </c>
      <c r="AR24" s="8">
        <v>103.33630584629374</v>
      </c>
      <c r="AS24" s="8">
        <v>103.80028004579236</v>
      </c>
      <c r="AT24" s="8">
        <v>103.91532045661533</v>
      </c>
      <c r="AU24" s="8">
        <v>103.97737486343624</v>
      </c>
      <c r="AV24" s="8">
        <v>103.48168415376681</v>
      </c>
      <c r="AW24" s="8">
        <v>103.72319965258451</v>
      </c>
      <c r="AX24" s="8">
        <v>104.20122051476945</v>
      </c>
      <c r="AY24" s="8">
        <v>104.61517174956406</v>
      </c>
      <c r="AZ24" s="8">
        <v>104.83679389653862</v>
      </c>
      <c r="BA24" s="8">
        <v>104.17645658987767</v>
      </c>
      <c r="BB24" s="8">
        <v>104.21772236322572</v>
      </c>
      <c r="BC24" s="8">
        <v>104.25330192988952</v>
      </c>
      <c r="BD24" s="8">
        <v>104.90764171576741</v>
      </c>
      <c r="BE24" s="19">
        <v>104.84795668318316</v>
      </c>
      <c r="BF24" s="8"/>
      <c r="BG24" s="8"/>
      <c r="BH24" s="8"/>
      <c r="BI24" s="8"/>
      <c r="BJ24" s="8"/>
      <c r="BK24" s="8"/>
      <c r="BL24" s="8"/>
      <c r="BM24" s="8"/>
    </row>
    <row r="25" spans="1:65" x14ac:dyDescent="0.2">
      <c r="A25" s="7" t="str">
        <f t="shared" si="0"/>
        <v>mwg_nemiet_gg_QU_24</v>
      </c>
      <c r="B25" s="5" t="s">
        <v>3860</v>
      </c>
      <c r="C25" s="5" t="s">
        <v>536</v>
      </c>
      <c r="D25" s="5">
        <v>24</v>
      </c>
      <c r="E25" s="8">
        <v>100</v>
      </c>
      <c r="F25" s="8">
        <v>100.12402437793162</v>
      </c>
      <c r="G25" s="8">
        <v>99.913171249873017</v>
      </c>
      <c r="H25" s="8">
        <v>99.540250944005109</v>
      </c>
      <c r="I25" s="8">
        <v>99.673100292345637</v>
      </c>
      <c r="J25" s="8">
        <v>100.15493535118505</v>
      </c>
      <c r="K25" s="8">
        <v>100.95515251242659</v>
      </c>
      <c r="L25" s="8">
        <v>101.84825115394331</v>
      </c>
      <c r="M25" s="8">
        <v>102.18667970591559</v>
      </c>
      <c r="N25" s="8">
        <v>102.65639693921599</v>
      </c>
      <c r="O25" s="8">
        <v>102.45367828969343</v>
      </c>
      <c r="P25" s="8">
        <v>103.13137572974328</v>
      </c>
      <c r="Q25" s="8">
        <v>103.49538642098901</v>
      </c>
      <c r="R25" s="8">
        <v>104.99402269244966</v>
      </c>
      <c r="S25" s="8">
        <v>106.76652454257722</v>
      </c>
      <c r="T25" s="8">
        <v>107.9764793330661</v>
      </c>
      <c r="U25" s="8">
        <v>108.87920407876918</v>
      </c>
      <c r="V25" s="8">
        <v>109.14720577082392</v>
      </c>
      <c r="W25" s="8">
        <v>109.49749568383307</v>
      </c>
      <c r="X25" s="8">
        <v>109.24716987524114</v>
      </c>
      <c r="Y25" s="8">
        <v>108.96000660547151</v>
      </c>
      <c r="Z25" s="8">
        <v>108.48535599513571</v>
      </c>
      <c r="AA25" s="8">
        <v>108.00231898279463</v>
      </c>
      <c r="AB25" s="8">
        <v>107.35680311482535</v>
      </c>
      <c r="AC25" s="8">
        <v>107.42780487054495</v>
      </c>
      <c r="AD25" s="8">
        <v>107.74067703849251</v>
      </c>
      <c r="AE25" s="8">
        <v>107.96609629669545</v>
      </c>
      <c r="AF25" s="8">
        <v>108.03906089308514</v>
      </c>
      <c r="AG25" s="8">
        <v>107.6905745219771</v>
      </c>
      <c r="AH25" s="8">
        <v>107.30707580144944</v>
      </c>
      <c r="AI25" s="8">
        <v>106.66846306053831</v>
      </c>
      <c r="AJ25" s="8">
        <v>106.59744779799325</v>
      </c>
      <c r="AK25" s="8">
        <v>106.60545589900937</v>
      </c>
      <c r="AL25" s="8">
        <v>106.27650282299385</v>
      </c>
      <c r="AM25" s="8">
        <v>105.35356843941094</v>
      </c>
      <c r="AN25" s="8">
        <v>104.60925693490292</v>
      </c>
      <c r="AO25" s="8">
        <v>104.52960406990279</v>
      </c>
      <c r="AP25" s="8">
        <v>104.4916928064838</v>
      </c>
      <c r="AQ25" s="8">
        <v>104.41332028324625</v>
      </c>
      <c r="AR25" s="8">
        <v>104.34202795445863</v>
      </c>
      <c r="AS25" s="8">
        <v>104.49534937087464</v>
      </c>
      <c r="AT25" s="8">
        <v>104.52753945062558</v>
      </c>
      <c r="AU25" s="8">
        <v>104.68246222555406</v>
      </c>
      <c r="AV25" s="8">
        <v>104.89531359955446</v>
      </c>
      <c r="AW25" s="8">
        <v>105.31080296455018</v>
      </c>
      <c r="AX25" s="8">
        <v>105.71629160382662</v>
      </c>
      <c r="AY25" s="8">
        <v>106.00605631519943</v>
      </c>
      <c r="AZ25" s="8">
        <v>106.22919509133646</v>
      </c>
      <c r="BA25" s="8">
        <v>105.54973544794758</v>
      </c>
      <c r="BB25" s="8">
        <v>104.64975320999828</v>
      </c>
      <c r="BC25" s="8">
        <v>103.6441338846019</v>
      </c>
      <c r="BD25" s="8">
        <v>103.63871331372007</v>
      </c>
      <c r="BE25" s="19">
        <v>104.20294690474945</v>
      </c>
      <c r="BF25" s="8"/>
      <c r="BG25" s="8"/>
      <c r="BH25" s="8"/>
      <c r="BI25" s="8"/>
      <c r="BJ25" s="8"/>
      <c r="BK25" s="8"/>
      <c r="BL25" s="8"/>
      <c r="BM25" s="8"/>
    </row>
    <row r="26" spans="1:65" x14ac:dyDescent="0.2">
      <c r="A26" s="7" t="str">
        <f t="shared" si="0"/>
        <v>mwg_nemiet_gg_QU_25</v>
      </c>
      <c r="B26" s="5" t="s">
        <v>3860</v>
      </c>
      <c r="C26" s="5" t="s">
        <v>536</v>
      </c>
      <c r="D26" s="5">
        <v>25</v>
      </c>
      <c r="E26" s="8">
        <v>100</v>
      </c>
      <c r="F26" s="8">
        <v>98.332756232896642</v>
      </c>
      <c r="G26" s="8">
        <v>96.875857687455508</v>
      </c>
      <c r="H26" s="8">
        <v>95.931772559826868</v>
      </c>
      <c r="I26" s="8">
        <v>95.368736567209638</v>
      </c>
      <c r="J26" s="8">
        <v>95.153235448244232</v>
      </c>
      <c r="K26" s="8">
        <v>95.424320857300202</v>
      </c>
      <c r="L26" s="8">
        <v>96.031179358579266</v>
      </c>
      <c r="M26" s="8">
        <v>96.88743772423031</v>
      </c>
      <c r="N26" s="8">
        <v>97.250870071932283</v>
      </c>
      <c r="O26" s="8">
        <v>97.578512224298308</v>
      </c>
      <c r="P26" s="8">
        <v>98.133236925123867</v>
      </c>
      <c r="Q26" s="8">
        <v>98.908957332853802</v>
      </c>
      <c r="R26" s="8">
        <v>99.53408322382181</v>
      </c>
      <c r="S26" s="8">
        <v>99.686190636545078</v>
      </c>
      <c r="T26" s="8">
        <v>99.77943047374049</v>
      </c>
      <c r="U26" s="8">
        <v>100.27173943114524</v>
      </c>
      <c r="V26" s="8">
        <v>101.19197039153487</v>
      </c>
      <c r="W26" s="8">
        <v>101.87761564267674</v>
      </c>
      <c r="X26" s="8">
        <v>102.68996016327451</v>
      </c>
      <c r="Y26" s="8">
        <v>103.58844344775888</v>
      </c>
      <c r="Z26" s="8">
        <v>104.88206758582389</v>
      </c>
      <c r="AA26" s="8">
        <v>105.20029997968152</v>
      </c>
      <c r="AB26" s="8">
        <v>104.92346306566662</v>
      </c>
      <c r="AC26" s="8">
        <v>104.76694035345973</v>
      </c>
      <c r="AD26" s="8">
        <v>104.7568892222868</v>
      </c>
      <c r="AE26" s="8">
        <v>105.00995304482861</v>
      </c>
      <c r="AF26" s="8">
        <v>104.59723683487643</v>
      </c>
      <c r="AG26" s="8">
        <v>104.10869949359373</v>
      </c>
      <c r="AH26" s="8">
        <v>104.15238415309967</v>
      </c>
      <c r="AI26" s="8">
        <v>104.39111453683107</v>
      </c>
      <c r="AJ26" s="8">
        <v>105.10950097421534</v>
      </c>
      <c r="AK26" s="8">
        <v>104.94973554147055</v>
      </c>
      <c r="AL26" s="8">
        <v>105.11691186674206</v>
      </c>
      <c r="AM26" s="8">
        <v>105.10878501802476</v>
      </c>
      <c r="AN26" s="8">
        <v>105.45190982796156</v>
      </c>
      <c r="AO26" s="8">
        <v>105.76894652828354</v>
      </c>
      <c r="AP26" s="8">
        <v>106.06720126379548</v>
      </c>
      <c r="AQ26" s="8">
        <v>106.03757772664325</v>
      </c>
      <c r="AR26" s="8">
        <v>106.13888517407338</v>
      </c>
      <c r="AS26" s="8">
        <v>106.18086854805983</v>
      </c>
      <c r="AT26" s="8">
        <v>106.41870681010835</v>
      </c>
      <c r="AU26" s="8">
        <v>106.27370166183722</v>
      </c>
      <c r="AV26" s="8">
        <v>106.37090553785475</v>
      </c>
      <c r="AW26" s="8">
        <v>106.76230307999526</v>
      </c>
      <c r="AX26" s="8">
        <v>107.13326806536283</v>
      </c>
      <c r="AY26" s="8">
        <v>107.4841029844448</v>
      </c>
      <c r="AZ26" s="8">
        <v>107.85916554708109</v>
      </c>
      <c r="BA26" s="8">
        <v>108.24634982005665</v>
      </c>
      <c r="BB26" s="8">
        <v>108.04805743829604</v>
      </c>
      <c r="BC26" s="8">
        <v>107.39526822970156</v>
      </c>
      <c r="BD26" s="8">
        <v>106.94519895350378</v>
      </c>
      <c r="BE26" s="19">
        <v>106.97641504278769</v>
      </c>
      <c r="BF26" s="8"/>
      <c r="BG26" s="8"/>
      <c r="BH26" s="8"/>
      <c r="BI26" s="8"/>
      <c r="BJ26" s="8"/>
      <c r="BK26" s="8"/>
      <c r="BL26" s="8"/>
      <c r="BM26" s="8"/>
    </row>
    <row r="27" spans="1:65" x14ac:dyDescent="0.2">
      <c r="A27" s="7" t="str">
        <f t="shared" si="0"/>
        <v>mwg_nemiet_gg_QU_26</v>
      </c>
      <c r="B27" s="5" t="s">
        <v>3860</v>
      </c>
      <c r="C27" s="5" t="s">
        <v>536</v>
      </c>
      <c r="D27" s="5">
        <v>26</v>
      </c>
      <c r="E27" s="8">
        <v>100</v>
      </c>
      <c r="F27" s="8">
        <v>100.213277200211</v>
      </c>
      <c r="G27" s="8">
        <v>100.04884739806232</v>
      </c>
      <c r="H27" s="8">
        <v>99.604111484647134</v>
      </c>
      <c r="I27" s="8">
        <v>100.23874466734166</v>
      </c>
      <c r="J27" s="8">
        <v>101.12290191872414</v>
      </c>
      <c r="K27" s="8">
        <v>102.0427559076138</v>
      </c>
      <c r="L27" s="8">
        <v>102.83889580771557</v>
      </c>
      <c r="M27" s="8">
        <v>101.49235798245616</v>
      </c>
      <c r="N27" s="8">
        <v>101.15086054974564</v>
      </c>
      <c r="O27" s="8">
        <v>99.696848567424851</v>
      </c>
      <c r="P27" s="8">
        <v>100.62509856521937</v>
      </c>
      <c r="Q27" s="8">
        <v>100.52270278723672</v>
      </c>
      <c r="R27" s="8">
        <v>102.06681706292106</v>
      </c>
      <c r="S27" s="8">
        <v>105.69785885275157</v>
      </c>
      <c r="T27" s="8">
        <v>107.32224109295221</v>
      </c>
      <c r="U27" s="8">
        <v>109.64290749113609</v>
      </c>
      <c r="V27" s="8">
        <v>108.65319867675741</v>
      </c>
      <c r="W27" s="8">
        <v>108.82883635825493</v>
      </c>
      <c r="X27" s="8">
        <v>107.29556302402852</v>
      </c>
      <c r="Y27" s="8">
        <v>106.96979819075726</v>
      </c>
      <c r="Z27" s="8">
        <v>106.53564108541768</v>
      </c>
      <c r="AA27" s="8">
        <v>106.09836800330187</v>
      </c>
      <c r="AB27" s="8">
        <v>104.93086878840076</v>
      </c>
      <c r="AC27" s="8">
        <v>104.92762470600296</v>
      </c>
      <c r="AD27" s="8">
        <v>105.40821079764044</v>
      </c>
      <c r="AE27" s="8">
        <v>106.12990311681784</v>
      </c>
      <c r="AF27" s="8">
        <v>106.63781438005849</v>
      </c>
      <c r="AG27" s="8">
        <v>106.79822717389807</v>
      </c>
      <c r="AH27" s="8">
        <v>106.70810174131158</v>
      </c>
      <c r="AI27" s="8">
        <v>106.12384763065575</v>
      </c>
      <c r="AJ27" s="8">
        <v>105.59727762960517</v>
      </c>
      <c r="AK27" s="8">
        <v>105.02923270728282</v>
      </c>
      <c r="AL27" s="8">
        <v>104.15131879908502</v>
      </c>
      <c r="AM27" s="8">
        <v>103.30065412791934</v>
      </c>
      <c r="AN27" s="8">
        <v>103.32646345636219</v>
      </c>
      <c r="AO27" s="8">
        <v>103.85703328765703</v>
      </c>
      <c r="AP27" s="8">
        <v>104.13940131192523</v>
      </c>
      <c r="AQ27" s="8">
        <v>103.82508071394984</v>
      </c>
      <c r="AR27" s="8">
        <v>104.08711846197043</v>
      </c>
      <c r="AS27" s="8">
        <v>104.71940475748379</v>
      </c>
      <c r="AT27" s="8">
        <v>105.39050937040513</v>
      </c>
      <c r="AU27" s="8">
        <v>105.41237180407376</v>
      </c>
      <c r="AV27" s="8">
        <v>105.09218802709047</v>
      </c>
      <c r="AW27" s="8">
        <v>105.01107630202294</v>
      </c>
      <c r="AX27" s="8">
        <v>105.11238535805192</v>
      </c>
      <c r="AY27" s="8">
        <v>105.38389542374368</v>
      </c>
      <c r="AZ27" s="8">
        <v>105.46399912896851</v>
      </c>
      <c r="BA27" s="8">
        <v>104.83335158229073</v>
      </c>
      <c r="BB27" s="8">
        <v>103.37299648227923</v>
      </c>
      <c r="BC27" s="8">
        <v>101.7133670470099</v>
      </c>
      <c r="BD27" s="8">
        <v>101.46468255452614</v>
      </c>
      <c r="BE27" s="19">
        <v>102.55223699335218</v>
      </c>
      <c r="BF27" s="8"/>
      <c r="BG27" s="8"/>
      <c r="BH27" s="8"/>
      <c r="BI27" s="8"/>
      <c r="BJ27" s="8"/>
      <c r="BK27" s="8"/>
      <c r="BL27" s="8"/>
      <c r="BM27" s="8"/>
    </row>
    <row r="28" spans="1:65" x14ac:dyDescent="0.2">
      <c r="A28" s="7" t="str">
        <f t="shared" si="0"/>
        <v>mwg_mw_gg_QU_1</v>
      </c>
      <c r="B28" s="5" t="s">
        <v>3861</v>
      </c>
      <c r="C28" s="5" t="s">
        <v>536</v>
      </c>
      <c r="D28" s="5">
        <v>1</v>
      </c>
      <c r="E28" s="8">
        <v>100</v>
      </c>
      <c r="F28" s="8">
        <v>100.05834250196976</v>
      </c>
      <c r="G28" s="8">
        <v>99.974139593375753</v>
      </c>
      <c r="H28" s="8">
        <v>100.65752268073224</v>
      </c>
      <c r="I28" s="8">
        <v>101.32636681752142</v>
      </c>
      <c r="J28" s="8">
        <v>102.11282542348643</v>
      </c>
      <c r="K28" s="8">
        <v>102.46315946604489</v>
      </c>
      <c r="L28" s="8">
        <v>105.83355929387777</v>
      </c>
      <c r="M28" s="8">
        <v>109.6185331562405</v>
      </c>
      <c r="N28" s="8">
        <v>113.28403476492745</v>
      </c>
      <c r="O28" s="8">
        <v>113.50803306345016</v>
      </c>
      <c r="P28" s="8">
        <v>115.78450057452835</v>
      </c>
      <c r="Q28" s="8">
        <v>118.18851606031284</v>
      </c>
      <c r="R28" s="8">
        <v>121.40357843802984</v>
      </c>
      <c r="S28" s="8">
        <v>122.14362611513758</v>
      </c>
      <c r="T28" s="8">
        <v>122.3845829929008</v>
      </c>
      <c r="U28" s="8">
        <v>122.47060821595953</v>
      </c>
      <c r="V28" s="8">
        <v>122.3727568445604</v>
      </c>
      <c r="W28" s="8">
        <v>122.77333483183736</v>
      </c>
      <c r="X28" s="8">
        <v>125.18932703966716</v>
      </c>
      <c r="Y28" s="8">
        <v>128.17897648850396</v>
      </c>
      <c r="Z28" s="8">
        <v>130.9346687478558</v>
      </c>
      <c r="AA28" s="8">
        <v>130.80966715352019</v>
      </c>
      <c r="AB28" s="8">
        <v>134.21136150652518</v>
      </c>
      <c r="AC28" s="8">
        <v>137.99812029281628</v>
      </c>
      <c r="AD28" s="8">
        <v>141.86811932653669</v>
      </c>
      <c r="AE28" s="8">
        <v>141.98562889531084</v>
      </c>
      <c r="AF28" s="8">
        <v>141.1420001037217</v>
      </c>
      <c r="AG28" s="8">
        <v>140.3729461725782</v>
      </c>
      <c r="AH28" s="8">
        <v>144.08427167959678</v>
      </c>
      <c r="AI28" s="8">
        <v>149.36358727462783</v>
      </c>
      <c r="AJ28" s="8">
        <v>156.47603342016615</v>
      </c>
      <c r="AK28" s="8">
        <v>158.76375689540507</v>
      </c>
      <c r="AL28" s="8">
        <v>159.7361172948919</v>
      </c>
      <c r="AM28" s="8">
        <v>160.71880778923096</v>
      </c>
      <c r="AN28" s="8">
        <v>163.75530945635114</v>
      </c>
      <c r="AO28" s="8">
        <v>169.01545751463019</v>
      </c>
      <c r="AP28" s="8">
        <v>172.97588023855678</v>
      </c>
      <c r="AQ28" s="8">
        <v>176.99817657505449</v>
      </c>
      <c r="AR28" s="8">
        <v>179.45874950709617</v>
      </c>
      <c r="AS28" s="8">
        <v>182.73349411547306</v>
      </c>
      <c r="AT28" s="8">
        <v>183.47149870570402</v>
      </c>
      <c r="AU28" s="8">
        <v>185.32317210554729</v>
      </c>
      <c r="AV28" s="8">
        <v>186.20387603590322</v>
      </c>
      <c r="AW28" s="8">
        <v>188.10754934187801</v>
      </c>
      <c r="AX28" s="8">
        <v>190.43657225495338</v>
      </c>
      <c r="AY28" s="8">
        <v>195.19972510475631</v>
      </c>
      <c r="AZ28" s="8">
        <v>201.32535247727355</v>
      </c>
      <c r="BA28" s="8">
        <v>204.80029161506639</v>
      </c>
      <c r="BB28" s="8">
        <v>204.45926088036595</v>
      </c>
      <c r="BC28" s="8">
        <v>200.2645224086651</v>
      </c>
      <c r="BD28" s="8">
        <v>193.11780901146804</v>
      </c>
      <c r="BE28" s="19">
        <v>183.62044901642724</v>
      </c>
      <c r="BF28" s="8"/>
      <c r="BG28" s="8"/>
      <c r="BH28" s="8"/>
      <c r="BI28" s="8"/>
      <c r="BJ28" s="8"/>
      <c r="BK28" s="8"/>
      <c r="BL28" s="8"/>
      <c r="BM28" s="8"/>
    </row>
    <row r="29" spans="1:65" x14ac:dyDescent="0.2">
      <c r="A29" s="7" t="str">
        <f t="shared" si="0"/>
        <v>mwg_mw_gg_QU_2</v>
      </c>
      <c r="B29" s="5" t="s">
        <v>3861</v>
      </c>
      <c r="C29" s="5" t="s">
        <v>536</v>
      </c>
      <c r="D29" s="5">
        <v>2</v>
      </c>
      <c r="E29" s="8">
        <v>100</v>
      </c>
      <c r="F29" s="8">
        <v>100.18998749531931</v>
      </c>
      <c r="G29" s="8">
        <v>100.22623579069837</v>
      </c>
      <c r="H29" s="8">
        <v>100.90707648052739</v>
      </c>
      <c r="I29" s="8">
        <v>101.60666009644444</v>
      </c>
      <c r="J29" s="8">
        <v>102.29907758798429</v>
      </c>
      <c r="K29" s="8">
        <v>102.57500709921787</v>
      </c>
      <c r="L29" s="8">
        <v>106.00645301450784</v>
      </c>
      <c r="M29" s="8">
        <v>109.82122973189797</v>
      </c>
      <c r="N29" s="8">
        <v>113.29352661981238</v>
      </c>
      <c r="O29" s="8">
        <v>113.30849196026152</v>
      </c>
      <c r="P29" s="8">
        <v>114.95457337394765</v>
      </c>
      <c r="Q29" s="8">
        <v>117.03270633787979</v>
      </c>
      <c r="R29" s="8">
        <v>119.75850946711006</v>
      </c>
      <c r="S29" s="8">
        <v>120.52346639531463</v>
      </c>
      <c r="T29" s="8">
        <v>121.13912525486158</v>
      </c>
      <c r="U29" s="8">
        <v>121.66462139057144</v>
      </c>
      <c r="V29" s="8">
        <v>122.07124047850387</v>
      </c>
      <c r="W29" s="8">
        <v>122.34919347123463</v>
      </c>
      <c r="X29" s="8">
        <v>123.60643867280692</v>
      </c>
      <c r="Y29" s="8">
        <v>125.39873964645858</v>
      </c>
      <c r="Z29" s="8">
        <v>125.98641879881465</v>
      </c>
      <c r="AA29" s="8">
        <v>124.86714047532689</v>
      </c>
      <c r="AB29" s="8">
        <v>125.87701564636141</v>
      </c>
      <c r="AC29" s="8">
        <v>128.2378600014035</v>
      </c>
      <c r="AD29" s="8">
        <v>130.52290726938455</v>
      </c>
      <c r="AE29" s="8">
        <v>130.44739560107823</v>
      </c>
      <c r="AF29" s="8">
        <v>129.86502718480094</v>
      </c>
      <c r="AG29" s="8">
        <v>129.51956497279508</v>
      </c>
      <c r="AH29" s="8">
        <v>131.62120749690538</v>
      </c>
      <c r="AI29" s="8">
        <v>134.70983944178829</v>
      </c>
      <c r="AJ29" s="8">
        <v>138.8272751113831</v>
      </c>
      <c r="AK29" s="8">
        <v>140.15060472672621</v>
      </c>
      <c r="AL29" s="8">
        <v>139.42106450567496</v>
      </c>
      <c r="AM29" s="8">
        <v>138.16022904899191</v>
      </c>
      <c r="AN29" s="8">
        <v>137.68202736464011</v>
      </c>
      <c r="AO29" s="8">
        <v>138.62243214538393</v>
      </c>
      <c r="AP29" s="8">
        <v>139.28246598821048</v>
      </c>
      <c r="AQ29" s="8">
        <v>139.79911502432063</v>
      </c>
      <c r="AR29" s="8">
        <v>140.50930500862057</v>
      </c>
      <c r="AS29" s="8">
        <v>140.55327327627558</v>
      </c>
      <c r="AT29" s="8">
        <v>139.7515579002758</v>
      </c>
      <c r="AU29" s="8">
        <v>139.07542708050906</v>
      </c>
      <c r="AV29" s="8">
        <v>138.79518461062557</v>
      </c>
      <c r="AW29" s="8">
        <v>139.40099600228814</v>
      </c>
      <c r="AX29" s="8">
        <v>140.3512545000543</v>
      </c>
      <c r="AY29" s="8">
        <v>142.91701754650603</v>
      </c>
      <c r="AZ29" s="8">
        <v>145.54587269587583</v>
      </c>
      <c r="BA29" s="8">
        <v>146.68887224469583</v>
      </c>
      <c r="BB29" s="8">
        <v>145.51022072112531</v>
      </c>
      <c r="BC29" s="8">
        <v>142.71307204752642</v>
      </c>
      <c r="BD29" s="8">
        <v>137.59759041913657</v>
      </c>
      <c r="BE29" s="19">
        <v>130.31354728813909</v>
      </c>
      <c r="BF29" s="8"/>
      <c r="BG29" s="8"/>
      <c r="BH29" s="8"/>
      <c r="BI29" s="8"/>
      <c r="BJ29" s="8"/>
      <c r="BK29" s="8"/>
      <c r="BL29" s="8"/>
      <c r="BM29" s="8"/>
    </row>
    <row r="30" spans="1:65" x14ac:dyDescent="0.2">
      <c r="A30" s="7" t="str">
        <f t="shared" si="0"/>
        <v>mwg_mw_gg_QU_3</v>
      </c>
      <c r="B30" s="5" t="s">
        <v>3861</v>
      </c>
      <c r="C30" s="5" t="s">
        <v>536</v>
      </c>
      <c r="D30" s="5">
        <v>3</v>
      </c>
      <c r="E30" s="8">
        <v>100</v>
      </c>
      <c r="F30" s="8">
        <v>100.12697517484342</v>
      </c>
      <c r="G30" s="8">
        <v>100.12721322140101</v>
      </c>
      <c r="H30" s="8">
        <v>100.80779531837062</v>
      </c>
      <c r="I30" s="8">
        <v>101.61321141793475</v>
      </c>
      <c r="J30" s="8">
        <v>102.52950259505559</v>
      </c>
      <c r="K30" s="8">
        <v>103.10596948424501</v>
      </c>
      <c r="L30" s="8">
        <v>107.35829186911222</v>
      </c>
      <c r="M30" s="8">
        <v>112.00721393976887</v>
      </c>
      <c r="N30" s="8">
        <v>116.33828088079933</v>
      </c>
      <c r="O30" s="8">
        <v>116.57460424129022</v>
      </c>
      <c r="P30" s="8">
        <v>118.31450815878854</v>
      </c>
      <c r="Q30" s="8">
        <v>120.31983749195048</v>
      </c>
      <c r="R30" s="8">
        <v>123.08860066431926</v>
      </c>
      <c r="S30" s="8">
        <v>123.92825261283912</v>
      </c>
      <c r="T30" s="8">
        <v>125.06647030431947</v>
      </c>
      <c r="U30" s="8">
        <v>126.30884774266933</v>
      </c>
      <c r="V30" s="8">
        <v>127.39067032776371</v>
      </c>
      <c r="W30" s="8">
        <v>127.90261118871814</v>
      </c>
      <c r="X30" s="8">
        <v>129.82407144164151</v>
      </c>
      <c r="Y30" s="8">
        <v>132.4765834190392</v>
      </c>
      <c r="Z30" s="8">
        <v>134.97902898695995</v>
      </c>
      <c r="AA30" s="8">
        <v>134.88960555719527</v>
      </c>
      <c r="AB30" s="8">
        <v>136.91512274833323</v>
      </c>
      <c r="AC30" s="8">
        <v>139.39741853286486</v>
      </c>
      <c r="AD30" s="8">
        <v>142.03818789028932</v>
      </c>
      <c r="AE30" s="8">
        <v>142.06260893514551</v>
      </c>
      <c r="AF30" s="8">
        <v>141.41462353505517</v>
      </c>
      <c r="AG30" s="8">
        <v>140.59308348845101</v>
      </c>
      <c r="AH30" s="8">
        <v>143.14884500025138</v>
      </c>
      <c r="AI30" s="8">
        <v>146.67953694333946</v>
      </c>
      <c r="AJ30" s="8">
        <v>152.01605879639843</v>
      </c>
      <c r="AK30" s="8">
        <v>153.67926549379627</v>
      </c>
      <c r="AL30" s="8">
        <v>153.62653668121058</v>
      </c>
      <c r="AM30" s="8">
        <v>153.34408929519927</v>
      </c>
      <c r="AN30" s="8">
        <v>154.07753313691211</v>
      </c>
      <c r="AO30" s="8">
        <v>156.45324242701926</v>
      </c>
      <c r="AP30" s="8">
        <v>157.67845083372188</v>
      </c>
      <c r="AQ30" s="8">
        <v>158.9612866836253</v>
      </c>
      <c r="AR30" s="8">
        <v>159.99400599317929</v>
      </c>
      <c r="AS30" s="8">
        <v>161.11679950772299</v>
      </c>
      <c r="AT30" s="8">
        <v>160.78213658055046</v>
      </c>
      <c r="AU30" s="8">
        <v>160.53918153536438</v>
      </c>
      <c r="AV30" s="8">
        <v>160.35950814505122</v>
      </c>
      <c r="AW30" s="8">
        <v>161.04098463416554</v>
      </c>
      <c r="AX30" s="8">
        <v>162.87962359441829</v>
      </c>
      <c r="AY30" s="8">
        <v>166.25534916361062</v>
      </c>
      <c r="AZ30" s="8">
        <v>170.32662304710891</v>
      </c>
      <c r="BA30" s="8">
        <v>172.10510658267333</v>
      </c>
      <c r="BB30" s="8">
        <v>171.3108498632871</v>
      </c>
      <c r="BC30" s="8">
        <v>167.85182308717319</v>
      </c>
      <c r="BD30" s="8">
        <v>161.78495090544996</v>
      </c>
      <c r="BE30" s="19">
        <v>153.3702158257388</v>
      </c>
      <c r="BF30" s="8"/>
      <c r="BG30" s="8"/>
      <c r="BH30" s="8"/>
      <c r="BI30" s="8"/>
      <c r="BJ30" s="8"/>
      <c r="BK30" s="8"/>
      <c r="BL30" s="8"/>
      <c r="BM30" s="8"/>
    </row>
    <row r="31" spans="1:65" x14ac:dyDescent="0.2">
      <c r="A31" s="7" t="str">
        <f t="shared" si="0"/>
        <v>mwg_mw_gg_QU_4</v>
      </c>
      <c r="B31" s="5" t="s">
        <v>3861</v>
      </c>
      <c r="C31" s="5" t="s">
        <v>536</v>
      </c>
      <c r="D31" s="5">
        <v>4</v>
      </c>
      <c r="E31" s="8">
        <v>100</v>
      </c>
      <c r="F31" s="8">
        <v>100.02028294719652</v>
      </c>
      <c r="G31" s="8">
        <v>99.870860174382798</v>
      </c>
      <c r="H31" s="8">
        <v>100.35861533388682</v>
      </c>
      <c r="I31" s="8">
        <v>101.10714181100752</v>
      </c>
      <c r="J31" s="8">
        <v>102.09268427387701</v>
      </c>
      <c r="K31" s="8">
        <v>102.87765920581596</v>
      </c>
      <c r="L31" s="8">
        <v>107.4135788266701</v>
      </c>
      <c r="M31" s="8">
        <v>111.68765460351274</v>
      </c>
      <c r="N31" s="8">
        <v>115.49313440605577</v>
      </c>
      <c r="O31" s="8">
        <v>115.30388963881383</v>
      </c>
      <c r="P31" s="8">
        <v>117.14596481726521</v>
      </c>
      <c r="Q31" s="8">
        <v>119.22507971602437</v>
      </c>
      <c r="R31" s="8">
        <v>122.0985909097401</v>
      </c>
      <c r="S31" s="8">
        <v>123.52739264380159</v>
      </c>
      <c r="T31" s="8">
        <v>124.72458061768316</v>
      </c>
      <c r="U31" s="8">
        <v>125.07466593223749</v>
      </c>
      <c r="V31" s="8">
        <v>124.30662845797031</v>
      </c>
      <c r="W31" s="8">
        <v>123.65279949385423</v>
      </c>
      <c r="X31" s="8">
        <v>124.8288451182781</v>
      </c>
      <c r="Y31" s="8">
        <v>127.34729958794101</v>
      </c>
      <c r="Z31" s="8">
        <v>129.90840390938288</v>
      </c>
      <c r="AA31" s="8">
        <v>130.42557558859343</v>
      </c>
      <c r="AB31" s="8">
        <v>131.72812862079437</v>
      </c>
      <c r="AC31" s="8">
        <v>133.11037911529957</v>
      </c>
      <c r="AD31" s="8">
        <v>133.84357672072929</v>
      </c>
      <c r="AE31" s="8">
        <v>132.82717797063492</v>
      </c>
      <c r="AF31" s="8">
        <v>131.75680901805939</v>
      </c>
      <c r="AG31" s="8">
        <v>131.54844723391685</v>
      </c>
      <c r="AH31" s="8">
        <v>133.21777559975121</v>
      </c>
      <c r="AI31" s="8">
        <v>134.7790090074518</v>
      </c>
      <c r="AJ31" s="8">
        <v>137.35397273651037</v>
      </c>
      <c r="AK31" s="8">
        <v>138.24957658622711</v>
      </c>
      <c r="AL31" s="8">
        <v>137.67607854409579</v>
      </c>
      <c r="AM31" s="8">
        <v>135.38872522771584</v>
      </c>
      <c r="AN31" s="8">
        <v>133.65225335046873</v>
      </c>
      <c r="AO31" s="8">
        <v>133.61752774171677</v>
      </c>
      <c r="AP31" s="8">
        <v>133.94934636888738</v>
      </c>
      <c r="AQ31" s="8">
        <v>133.51850354425153</v>
      </c>
      <c r="AR31" s="8">
        <v>132.52118248079623</v>
      </c>
      <c r="AS31" s="8">
        <v>131.48563874824433</v>
      </c>
      <c r="AT31" s="8">
        <v>130.2405155142873</v>
      </c>
      <c r="AU31" s="8">
        <v>129.27312282566652</v>
      </c>
      <c r="AV31" s="8">
        <v>128.44291744242008</v>
      </c>
      <c r="AW31" s="8">
        <v>128.77653810725107</v>
      </c>
      <c r="AX31" s="8">
        <v>128.88554093429482</v>
      </c>
      <c r="AY31" s="8">
        <v>129.959224372157</v>
      </c>
      <c r="AZ31" s="8">
        <v>130.36731102922099</v>
      </c>
      <c r="BA31" s="8">
        <v>129.79113747975242</v>
      </c>
      <c r="BB31" s="8">
        <v>128.85945059581221</v>
      </c>
      <c r="BC31" s="8">
        <v>127.16588011107491</v>
      </c>
      <c r="BD31" s="8">
        <v>123.92307724775371</v>
      </c>
      <c r="BE31" s="19">
        <v>117.60701143358254</v>
      </c>
      <c r="BF31" s="8"/>
      <c r="BG31" s="8"/>
      <c r="BH31" s="8"/>
      <c r="BI31" s="8"/>
      <c r="BJ31" s="8"/>
      <c r="BK31" s="8"/>
      <c r="BL31" s="8"/>
      <c r="BM31" s="8"/>
    </row>
    <row r="32" spans="1:65" x14ac:dyDescent="0.2">
      <c r="A32" s="7" t="str">
        <f t="shared" si="0"/>
        <v>mwg_mw_gg_QU_5</v>
      </c>
      <c r="B32" s="5" t="s">
        <v>3861</v>
      </c>
      <c r="C32" s="5" t="s">
        <v>536</v>
      </c>
      <c r="D32" s="5">
        <v>5</v>
      </c>
      <c r="E32" s="8">
        <v>100</v>
      </c>
      <c r="F32" s="8">
        <v>100.08812822363031</v>
      </c>
      <c r="G32" s="8">
        <v>99.8664202578952</v>
      </c>
      <c r="H32" s="8">
        <v>100.40185560642908</v>
      </c>
      <c r="I32" s="8">
        <v>100.96897224938398</v>
      </c>
      <c r="J32" s="8">
        <v>101.86944118917789</v>
      </c>
      <c r="K32" s="8">
        <v>102.27552844742063</v>
      </c>
      <c r="L32" s="8">
        <v>106.94175734573658</v>
      </c>
      <c r="M32" s="8">
        <v>112.25678136962199</v>
      </c>
      <c r="N32" s="8">
        <v>117.68901595668035</v>
      </c>
      <c r="O32" s="8">
        <v>118.15479297767159</v>
      </c>
      <c r="P32" s="8">
        <v>120.64485209501909</v>
      </c>
      <c r="Q32" s="8">
        <v>123.32817878730778</v>
      </c>
      <c r="R32" s="8">
        <v>127.26790423170631</v>
      </c>
      <c r="S32" s="8">
        <v>128.30509674203125</v>
      </c>
      <c r="T32" s="8">
        <v>130.22946129549055</v>
      </c>
      <c r="U32" s="8">
        <v>131.54493520213938</v>
      </c>
      <c r="V32" s="8">
        <v>132.36479847562805</v>
      </c>
      <c r="W32" s="8">
        <v>131.80709764610603</v>
      </c>
      <c r="X32" s="8">
        <v>133.56118028405712</v>
      </c>
      <c r="Y32" s="8">
        <v>136.39266386157885</v>
      </c>
      <c r="Z32" s="8">
        <v>138.7903147029769</v>
      </c>
      <c r="AA32" s="8">
        <v>138.2972264855438</v>
      </c>
      <c r="AB32" s="8">
        <v>140.3682206302407</v>
      </c>
      <c r="AC32" s="8">
        <v>143.04412939760496</v>
      </c>
      <c r="AD32" s="8">
        <v>146.83096870289711</v>
      </c>
      <c r="AE32" s="8">
        <v>147.82966362871858</v>
      </c>
      <c r="AF32" s="8">
        <v>148.37031999661184</v>
      </c>
      <c r="AG32" s="8">
        <v>147.38142447978419</v>
      </c>
      <c r="AH32" s="8">
        <v>149.61274500957805</v>
      </c>
      <c r="AI32" s="8">
        <v>152.77935399537986</v>
      </c>
      <c r="AJ32" s="8">
        <v>157.39693226380624</v>
      </c>
      <c r="AK32" s="8">
        <v>158.6730002688125</v>
      </c>
      <c r="AL32" s="8">
        <v>158.04685092457098</v>
      </c>
      <c r="AM32" s="8">
        <v>157.83766440099865</v>
      </c>
      <c r="AN32" s="8">
        <v>157.97220604407536</v>
      </c>
      <c r="AO32" s="8">
        <v>159.11667587657166</v>
      </c>
      <c r="AP32" s="8">
        <v>159.44892135409171</v>
      </c>
      <c r="AQ32" s="8">
        <v>160.11654626049162</v>
      </c>
      <c r="AR32" s="8">
        <v>161.18650023626597</v>
      </c>
      <c r="AS32" s="8">
        <v>162.74769504203996</v>
      </c>
      <c r="AT32" s="8">
        <v>163.13652117964466</v>
      </c>
      <c r="AU32" s="8">
        <v>164.07763200672062</v>
      </c>
      <c r="AV32" s="8">
        <v>164.31006014607451</v>
      </c>
      <c r="AW32" s="8">
        <v>165.31857006054034</v>
      </c>
      <c r="AX32" s="8">
        <v>166.9313058740139</v>
      </c>
      <c r="AY32" s="8">
        <v>171.22560660395223</v>
      </c>
      <c r="AZ32" s="8">
        <v>176.65506880564598</v>
      </c>
      <c r="BA32" s="8">
        <v>180.38318970906354</v>
      </c>
      <c r="BB32" s="8">
        <v>180.40492113812888</v>
      </c>
      <c r="BC32" s="8">
        <v>177.21665699747629</v>
      </c>
      <c r="BD32" s="8">
        <v>170.7234461137991</v>
      </c>
      <c r="BE32" s="19">
        <v>161.62527148489065</v>
      </c>
      <c r="BF32" s="8"/>
      <c r="BG32" s="8"/>
      <c r="BH32" s="8"/>
      <c r="BI32" s="8"/>
      <c r="BJ32" s="8"/>
      <c r="BK32" s="8"/>
      <c r="BL32" s="8"/>
      <c r="BM32" s="8"/>
    </row>
    <row r="33" spans="1:65" x14ac:dyDescent="0.2">
      <c r="A33" s="7" t="str">
        <f t="shared" si="0"/>
        <v>mwg_mw_gg_QU_6</v>
      </c>
      <c r="B33" s="5" t="s">
        <v>3861</v>
      </c>
      <c r="C33" s="5" t="s">
        <v>536</v>
      </c>
      <c r="D33" s="5">
        <v>6</v>
      </c>
      <c r="E33" s="8">
        <v>100</v>
      </c>
      <c r="F33" s="8">
        <v>99.862120197448391</v>
      </c>
      <c r="G33" s="8">
        <v>99.82044478620152</v>
      </c>
      <c r="H33" s="8">
        <v>100.52181955816683</v>
      </c>
      <c r="I33" s="8">
        <v>101.45821748335796</v>
      </c>
      <c r="J33" s="8">
        <v>102.12651521565766</v>
      </c>
      <c r="K33" s="8">
        <v>102.29167313516568</v>
      </c>
      <c r="L33" s="8">
        <v>106.16813031203509</v>
      </c>
      <c r="M33" s="8">
        <v>110.77590515259048</v>
      </c>
      <c r="N33" s="8">
        <v>114.99464387128786</v>
      </c>
      <c r="O33" s="8">
        <v>115.56035748326435</v>
      </c>
      <c r="P33" s="8">
        <v>117.00884746143039</v>
      </c>
      <c r="Q33" s="8">
        <v>118.62780226809895</v>
      </c>
      <c r="R33" s="8">
        <v>120.46298752666542</v>
      </c>
      <c r="S33" s="8">
        <v>120.86946844987922</v>
      </c>
      <c r="T33" s="8">
        <v>122.05602015475118</v>
      </c>
      <c r="U33" s="8">
        <v>123.27002327394837</v>
      </c>
      <c r="V33" s="8">
        <v>124.69281646823386</v>
      </c>
      <c r="W33" s="8">
        <v>125.50760480219729</v>
      </c>
      <c r="X33" s="8">
        <v>127.39878525263275</v>
      </c>
      <c r="Y33" s="8">
        <v>129.49036618823311</v>
      </c>
      <c r="Z33" s="8">
        <v>131.52469414231734</v>
      </c>
      <c r="AA33" s="8">
        <v>131.18722929026521</v>
      </c>
      <c r="AB33" s="8">
        <v>133.13911120812955</v>
      </c>
      <c r="AC33" s="8">
        <v>135.54069332039666</v>
      </c>
      <c r="AD33" s="8">
        <v>138.77946444714362</v>
      </c>
      <c r="AE33" s="8">
        <v>139.45813413897045</v>
      </c>
      <c r="AF33" s="8">
        <v>139.53559134780483</v>
      </c>
      <c r="AG33" s="8">
        <v>139.18652668150978</v>
      </c>
      <c r="AH33" s="8">
        <v>142.00353484481283</v>
      </c>
      <c r="AI33" s="8">
        <v>145.77278975529507</v>
      </c>
      <c r="AJ33" s="8">
        <v>151.06679230773537</v>
      </c>
      <c r="AK33" s="8">
        <v>153.43874443000624</v>
      </c>
      <c r="AL33" s="8">
        <v>153.84055789449445</v>
      </c>
      <c r="AM33" s="8">
        <v>153.6819229077993</v>
      </c>
      <c r="AN33" s="8">
        <v>153.06158455230843</v>
      </c>
      <c r="AO33" s="8">
        <v>153.99530046641439</v>
      </c>
      <c r="AP33" s="8">
        <v>153.91676328683832</v>
      </c>
      <c r="AQ33" s="8">
        <v>154.14956116648929</v>
      </c>
      <c r="AR33" s="8">
        <v>154.56518040729676</v>
      </c>
      <c r="AS33" s="8">
        <v>155.34245548217834</v>
      </c>
      <c r="AT33" s="8">
        <v>155.30364346206446</v>
      </c>
      <c r="AU33" s="8">
        <v>154.619865651993</v>
      </c>
      <c r="AV33" s="8">
        <v>154.01794880664696</v>
      </c>
      <c r="AW33" s="8">
        <v>154.3460764215836</v>
      </c>
      <c r="AX33" s="8">
        <v>155.95857086223438</v>
      </c>
      <c r="AY33" s="8">
        <v>159.18871407484156</v>
      </c>
      <c r="AZ33" s="8">
        <v>162.73816195001911</v>
      </c>
      <c r="BA33" s="8">
        <v>163.0964008423847</v>
      </c>
      <c r="BB33" s="8">
        <v>160.69143994643119</v>
      </c>
      <c r="BC33" s="8">
        <v>156.26659897439572</v>
      </c>
      <c r="BD33" s="8">
        <v>149.68970858064026</v>
      </c>
      <c r="BE33" s="19">
        <v>140.14290731215229</v>
      </c>
      <c r="BF33" s="8"/>
      <c r="BG33" s="8"/>
      <c r="BH33" s="8"/>
      <c r="BI33" s="8"/>
      <c r="BJ33" s="8"/>
      <c r="BK33" s="8"/>
      <c r="BL33" s="8"/>
      <c r="BM33" s="8"/>
    </row>
    <row r="34" spans="1:65" x14ac:dyDescent="0.2">
      <c r="A34" s="7" t="str">
        <f t="shared" si="0"/>
        <v>mwg_mw_gg_QU_7</v>
      </c>
      <c r="B34" s="5" t="s">
        <v>3861</v>
      </c>
      <c r="C34" s="5" t="s">
        <v>536</v>
      </c>
      <c r="D34" s="5">
        <v>7</v>
      </c>
      <c r="E34" s="8">
        <v>100</v>
      </c>
      <c r="F34" s="8">
        <v>99.818400387238327</v>
      </c>
      <c r="G34" s="8">
        <v>99.599971457911309</v>
      </c>
      <c r="H34" s="8">
        <v>100.15045352132358</v>
      </c>
      <c r="I34" s="8">
        <v>100.92531775961767</v>
      </c>
      <c r="J34" s="8">
        <v>101.75899617609082</v>
      </c>
      <c r="K34" s="8">
        <v>102.26489952426043</v>
      </c>
      <c r="L34" s="8">
        <v>106.68599915658687</v>
      </c>
      <c r="M34" s="8">
        <v>112.21932827501729</v>
      </c>
      <c r="N34" s="8">
        <v>117.4886966838521</v>
      </c>
      <c r="O34" s="8">
        <v>117.98732170626592</v>
      </c>
      <c r="P34" s="8">
        <v>119.71217769388552</v>
      </c>
      <c r="Q34" s="8">
        <v>121.54868785335718</v>
      </c>
      <c r="R34" s="8">
        <v>124.76538764847976</v>
      </c>
      <c r="S34" s="8">
        <v>125.4370268905277</v>
      </c>
      <c r="T34" s="8">
        <v>125.89459526162518</v>
      </c>
      <c r="U34" s="8">
        <v>126.04637844234458</v>
      </c>
      <c r="V34" s="8">
        <v>126.63852487273296</v>
      </c>
      <c r="W34" s="8">
        <v>127.40115806893584</v>
      </c>
      <c r="X34" s="8">
        <v>129.23968478585778</v>
      </c>
      <c r="Y34" s="8">
        <v>131.14142407229394</v>
      </c>
      <c r="Z34" s="8">
        <v>132.93572767238186</v>
      </c>
      <c r="AA34" s="8">
        <v>132.58103821348655</v>
      </c>
      <c r="AB34" s="8">
        <v>134.29312444486143</v>
      </c>
      <c r="AC34" s="8">
        <v>136.39393410736668</v>
      </c>
      <c r="AD34" s="8">
        <v>139.5459519162973</v>
      </c>
      <c r="AE34" s="8">
        <v>140.95248389928338</v>
      </c>
      <c r="AF34" s="8">
        <v>141.89561089333858</v>
      </c>
      <c r="AG34" s="8">
        <v>141.6534510644727</v>
      </c>
      <c r="AH34" s="8">
        <v>143.4304568431148</v>
      </c>
      <c r="AI34" s="8">
        <v>145.99923568591916</v>
      </c>
      <c r="AJ34" s="8">
        <v>150.12003876884879</v>
      </c>
      <c r="AK34" s="8">
        <v>151.7902340827363</v>
      </c>
      <c r="AL34" s="8">
        <v>151.84609414028785</v>
      </c>
      <c r="AM34" s="8">
        <v>151.6212331943911</v>
      </c>
      <c r="AN34" s="8">
        <v>151.27499468354824</v>
      </c>
      <c r="AO34" s="8">
        <v>151.92702254538236</v>
      </c>
      <c r="AP34" s="8">
        <v>152.42847237821269</v>
      </c>
      <c r="AQ34" s="8">
        <v>153.04959648009287</v>
      </c>
      <c r="AR34" s="8">
        <v>154.22848588602108</v>
      </c>
      <c r="AS34" s="8">
        <v>157.19965493543984</v>
      </c>
      <c r="AT34" s="8">
        <v>159.37484066467164</v>
      </c>
      <c r="AU34" s="8">
        <v>161.11229842780656</v>
      </c>
      <c r="AV34" s="8">
        <v>160.84637675885355</v>
      </c>
      <c r="AW34" s="8">
        <v>160.76799639818259</v>
      </c>
      <c r="AX34" s="8">
        <v>162.02339706148268</v>
      </c>
      <c r="AY34" s="8">
        <v>164.56070709880615</v>
      </c>
      <c r="AZ34" s="8">
        <v>167.83362291784294</v>
      </c>
      <c r="BA34" s="8">
        <v>168.42112589682861</v>
      </c>
      <c r="BB34" s="8">
        <v>167.06701101755652</v>
      </c>
      <c r="BC34" s="8">
        <v>164.32517778977638</v>
      </c>
      <c r="BD34" s="8">
        <v>158.99587640884297</v>
      </c>
      <c r="BE34" s="19">
        <v>150.51382333857731</v>
      </c>
      <c r="BF34" s="8"/>
      <c r="BG34" s="8"/>
      <c r="BH34" s="8"/>
      <c r="BI34" s="8"/>
      <c r="BJ34" s="8"/>
      <c r="BK34" s="8"/>
      <c r="BL34" s="8"/>
      <c r="BM34" s="8"/>
    </row>
    <row r="35" spans="1:65" x14ac:dyDescent="0.2">
      <c r="A35" s="7" t="str">
        <f t="shared" si="0"/>
        <v>mwg_mw_gg_QU_8</v>
      </c>
      <c r="B35" s="5" t="s">
        <v>3861</v>
      </c>
      <c r="C35" s="5" t="s">
        <v>536</v>
      </c>
      <c r="D35" s="5">
        <v>8</v>
      </c>
      <c r="E35" s="8">
        <v>100</v>
      </c>
      <c r="F35" s="8">
        <v>100.07608087396231</v>
      </c>
      <c r="G35" s="8">
        <v>99.731088741131586</v>
      </c>
      <c r="H35" s="8">
        <v>99.657824511640868</v>
      </c>
      <c r="I35" s="8">
        <v>100.2500868416235</v>
      </c>
      <c r="J35" s="8">
        <v>101.46286313438054</v>
      </c>
      <c r="K35" s="8">
        <v>102.60280961451171</v>
      </c>
      <c r="L35" s="8">
        <v>107.57875135584662</v>
      </c>
      <c r="M35" s="8">
        <v>112.03737269234428</v>
      </c>
      <c r="N35" s="8">
        <v>115.89875571605951</v>
      </c>
      <c r="O35" s="8">
        <v>115.61452263829138</v>
      </c>
      <c r="P35" s="8">
        <v>116.8060427039844</v>
      </c>
      <c r="Q35" s="8">
        <v>118.5124803608491</v>
      </c>
      <c r="R35" s="8">
        <v>120.34638098320671</v>
      </c>
      <c r="S35" s="8">
        <v>121.31387813171391</v>
      </c>
      <c r="T35" s="8">
        <v>122.40686353240024</v>
      </c>
      <c r="U35" s="8">
        <v>124.09603831567885</v>
      </c>
      <c r="V35" s="8">
        <v>124.93281284687878</v>
      </c>
      <c r="W35" s="8">
        <v>125.57750423327123</v>
      </c>
      <c r="X35" s="8">
        <v>127.73624112746506</v>
      </c>
      <c r="Y35" s="8">
        <v>130.82481834074292</v>
      </c>
      <c r="Z35" s="8">
        <v>132.81384800603189</v>
      </c>
      <c r="AA35" s="8">
        <v>132.01272133194527</v>
      </c>
      <c r="AB35" s="8">
        <v>133.61840633578035</v>
      </c>
      <c r="AC35" s="8">
        <v>136.53636168315032</v>
      </c>
      <c r="AD35" s="8">
        <v>140.66416169586634</v>
      </c>
      <c r="AE35" s="8">
        <v>141.82070321051205</v>
      </c>
      <c r="AF35" s="8">
        <v>142.50617489312887</v>
      </c>
      <c r="AG35" s="8">
        <v>141.87470628083085</v>
      </c>
      <c r="AH35" s="8">
        <v>143.87461655046516</v>
      </c>
      <c r="AI35" s="8">
        <v>146.6975444990133</v>
      </c>
      <c r="AJ35" s="8">
        <v>151.53290339853183</v>
      </c>
      <c r="AK35" s="8">
        <v>153.76415312767728</v>
      </c>
      <c r="AL35" s="8">
        <v>155.14409277830399</v>
      </c>
      <c r="AM35" s="8">
        <v>156.05805032373976</v>
      </c>
      <c r="AN35" s="8">
        <v>157.61760988964781</v>
      </c>
      <c r="AO35" s="8">
        <v>160.18515663708354</v>
      </c>
      <c r="AP35" s="8">
        <v>162.0484629487531</v>
      </c>
      <c r="AQ35" s="8">
        <v>163.587390465482</v>
      </c>
      <c r="AR35" s="8">
        <v>165.52719519212121</v>
      </c>
      <c r="AS35" s="8">
        <v>165.08692162799869</v>
      </c>
      <c r="AT35" s="8">
        <v>163.89292256613871</v>
      </c>
      <c r="AU35" s="8">
        <v>161.42199591654858</v>
      </c>
      <c r="AV35" s="8">
        <v>160.01702697261115</v>
      </c>
      <c r="AW35" s="8">
        <v>159.39658560313251</v>
      </c>
      <c r="AX35" s="8">
        <v>159.77058074014008</v>
      </c>
      <c r="AY35" s="8">
        <v>163.90172399793678</v>
      </c>
      <c r="AZ35" s="8">
        <v>168.37878527024858</v>
      </c>
      <c r="BA35" s="8">
        <v>170.09313472316654</v>
      </c>
      <c r="BB35" s="8">
        <v>167.58206397315507</v>
      </c>
      <c r="BC35" s="8">
        <v>162.59274848381173</v>
      </c>
      <c r="BD35" s="8">
        <v>155.65319952255265</v>
      </c>
      <c r="BE35" s="19">
        <v>146.70618666208512</v>
      </c>
      <c r="BF35" s="8"/>
      <c r="BG35" s="8"/>
      <c r="BH35" s="8"/>
      <c r="BI35" s="8"/>
      <c r="BJ35" s="8"/>
      <c r="BK35" s="8"/>
      <c r="BL35" s="8"/>
      <c r="BM35" s="8"/>
    </row>
    <row r="36" spans="1:65" x14ac:dyDescent="0.2">
      <c r="A36" s="7" t="str">
        <f t="shared" si="0"/>
        <v>mwg_mw_gg_QU_9</v>
      </c>
      <c r="B36" s="5" t="s">
        <v>3861</v>
      </c>
      <c r="C36" s="5" t="s">
        <v>536</v>
      </c>
      <c r="D36" s="5">
        <v>9</v>
      </c>
      <c r="E36" s="8">
        <v>100</v>
      </c>
      <c r="F36" s="8">
        <v>99.98967843095113</v>
      </c>
      <c r="G36" s="8">
        <v>99.766665978568085</v>
      </c>
      <c r="H36" s="8">
        <v>100.25136948456866</v>
      </c>
      <c r="I36" s="8">
        <v>100.7689424305608</v>
      </c>
      <c r="J36" s="8">
        <v>101.63266772102037</v>
      </c>
      <c r="K36" s="8">
        <v>102.2101370899223</v>
      </c>
      <c r="L36" s="8">
        <v>105.78314071398489</v>
      </c>
      <c r="M36" s="8">
        <v>109.66188182352501</v>
      </c>
      <c r="N36" s="8">
        <v>113.13786158042893</v>
      </c>
      <c r="O36" s="8">
        <v>113.21635416091999</v>
      </c>
      <c r="P36" s="8">
        <v>115.51882475833467</v>
      </c>
      <c r="Q36" s="8">
        <v>118.35362492238283</v>
      </c>
      <c r="R36" s="8">
        <v>121.963417142477</v>
      </c>
      <c r="S36" s="8">
        <v>122.85511827178129</v>
      </c>
      <c r="T36" s="8">
        <v>123.6423754272613</v>
      </c>
      <c r="U36" s="8">
        <v>124.26855888115227</v>
      </c>
      <c r="V36" s="8">
        <v>124.90445709943613</v>
      </c>
      <c r="W36" s="8">
        <v>125.36197139102933</v>
      </c>
      <c r="X36" s="8">
        <v>128.04054550060522</v>
      </c>
      <c r="Y36" s="8">
        <v>130.91617900331298</v>
      </c>
      <c r="Z36" s="8">
        <v>133.55110001978105</v>
      </c>
      <c r="AA36" s="8">
        <v>133.07112142001543</v>
      </c>
      <c r="AB36" s="8">
        <v>135.99021728984619</v>
      </c>
      <c r="AC36" s="8">
        <v>139.13201090202392</v>
      </c>
      <c r="AD36" s="8">
        <v>142.74797209115852</v>
      </c>
      <c r="AE36" s="8">
        <v>143.19291181242718</v>
      </c>
      <c r="AF36" s="8">
        <v>142.90239226893786</v>
      </c>
      <c r="AG36" s="8">
        <v>142.32808462960611</v>
      </c>
      <c r="AH36" s="8">
        <v>145.97793395423159</v>
      </c>
      <c r="AI36" s="8">
        <v>151.2956834585203</v>
      </c>
      <c r="AJ36" s="8">
        <v>158.05432603064347</v>
      </c>
      <c r="AK36" s="8">
        <v>159.97642589270589</v>
      </c>
      <c r="AL36" s="8">
        <v>160.33661675589425</v>
      </c>
      <c r="AM36" s="8">
        <v>160.76221195776782</v>
      </c>
      <c r="AN36" s="8">
        <v>163.52437340854851</v>
      </c>
      <c r="AO36" s="8">
        <v>168.63209574579909</v>
      </c>
      <c r="AP36" s="8">
        <v>172.49024164899308</v>
      </c>
      <c r="AQ36" s="8">
        <v>176.55403474869399</v>
      </c>
      <c r="AR36" s="8">
        <v>179.38470328925598</v>
      </c>
      <c r="AS36" s="8">
        <v>184.34124554795935</v>
      </c>
      <c r="AT36" s="8">
        <v>186.57816712740836</v>
      </c>
      <c r="AU36" s="8">
        <v>189.44609716149179</v>
      </c>
      <c r="AV36" s="8">
        <v>190.26656653535238</v>
      </c>
      <c r="AW36" s="8">
        <v>191.69113409317444</v>
      </c>
      <c r="AX36" s="8">
        <v>193.9774190210367</v>
      </c>
      <c r="AY36" s="8">
        <v>198.89808681792388</v>
      </c>
      <c r="AZ36" s="8">
        <v>205.10493609724298</v>
      </c>
      <c r="BA36" s="8">
        <v>208.04703620066002</v>
      </c>
      <c r="BB36" s="8">
        <v>206.45261711295939</v>
      </c>
      <c r="BC36" s="8">
        <v>200.99482087511271</v>
      </c>
      <c r="BD36" s="8">
        <v>193.24184360083052</v>
      </c>
      <c r="BE36" s="19">
        <v>183.92741424503899</v>
      </c>
      <c r="BF36" s="8"/>
      <c r="BG36" s="8"/>
      <c r="BH36" s="8"/>
      <c r="BI36" s="8"/>
      <c r="BJ36" s="8"/>
      <c r="BK36" s="8"/>
      <c r="BL36" s="8"/>
      <c r="BM36" s="8"/>
    </row>
    <row r="37" spans="1:65" x14ac:dyDescent="0.2">
      <c r="A37" s="7" t="str">
        <f t="shared" si="0"/>
        <v>mwg_mw_gg_QU_10</v>
      </c>
      <c r="B37" s="5" t="s">
        <v>3861</v>
      </c>
      <c r="C37" s="5" t="s">
        <v>536</v>
      </c>
      <c r="D37" s="5">
        <v>10</v>
      </c>
      <c r="E37" s="8">
        <v>100</v>
      </c>
      <c r="F37" s="8">
        <v>100.13569069860023</v>
      </c>
      <c r="G37" s="8">
        <v>100.17379623543248</v>
      </c>
      <c r="H37" s="8">
        <v>100.99013352018834</v>
      </c>
      <c r="I37" s="8">
        <v>101.91447246379543</v>
      </c>
      <c r="J37" s="8">
        <v>102.99407453416832</v>
      </c>
      <c r="K37" s="8">
        <v>103.57737765595148</v>
      </c>
      <c r="L37" s="8">
        <v>107.84764469692475</v>
      </c>
      <c r="M37" s="8">
        <v>112.49506584940427</v>
      </c>
      <c r="N37" s="8">
        <v>116.80489470480479</v>
      </c>
      <c r="O37" s="8">
        <v>116.70229470214019</v>
      </c>
      <c r="P37" s="8">
        <v>117.81546628358507</v>
      </c>
      <c r="Q37" s="8">
        <v>119.17480024452691</v>
      </c>
      <c r="R37" s="8">
        <v>121.60880604641856</v>
      </c>
      <c r="S37" s="8">
        <v>122.57020912183201</v>
      </c>
      <c r="T37" s="8">
        <v>123.70780791366379</v>
      </c>
      <c r="U37" s="8">
        <v>124.72617071327495</v>
      </c>
      <c r="V37" s="8">
        <v>125.20929502400286</v>
      </c>
      <c r="W37" s="8">
        <v>125.35438534786147</v>
      </c>
      <c r="X37" s="8">
        <v>126.68938788345247</v>
      </c>
      <c r="Y37" s="8">
        <v>128.63598411283616</v>
      </c>
      <c r="Z37" s="8">
        <v>130.30263098253212</v>
      </c>
      <c r="AA37" s="8">
        <v>130.03159542981982</v>
      </c>
      <c r="AB37" s="8">
        <v>132.05286316910062</v>
      </c>
      <c r="AC37" s="8">
        <v>134.80038104177814</v>
      </c>
      <c r="AD37" s="8">
        <v>137.4894185642685</v>
      </c>
      <c r="AE37" s="8">
        <v>137.75643259082395</v>
      </c>
      <c r="AF37" s="8">
        <v>137.16531618197556</v>
      </c>
      <c r="AG37" s="8">
        <v>136.65964080921586</v>
      </c>
      <c r="AH37" s="8">
        <v>139.12585090178561</v>
      </c>
      <c r="AI37" s="8">
        <v>142.35609178968721</v>
      </c>
      <c r="AJ37" s="8">
        <v>146.63531546889848</v>
      </c>
      <c r="AK37" s="8">
        <v>147.65331245426989</v>
      </c>
      <c r="AL37" s="8">
        <v>146.57059748279681</v>
      </c>
      <c r="AM37" s="8">
        <v>145.27847871291826</v>
      </c>
      <c r="AN37" s="8">
        <v>144.52262507660444</v>
      </c>
      <c r="AO37" s="8">
        <v>145.45811049670073</v>
      </c>
      <c r="AP37" s="8">
        <v>145.55305115832439</v>
      </c>
      <c r="AQ37" s="8">
        <v>145.46376092803061</v>
      </c>
      <c r="AR37" s="8">
        <v>145.69648559414296</v>
      </c>
      <c r="AS37" s="8">
        <v>145.19628704516904</v>
      </c>
      <c r="AT37" s="8">
        <v>143.50760696070088</v>
      </c>
      <c r="AU37" s="8">
        <v>141.19289828172134</v>
      </c>
      <c r="AV37" s="8">
        <v>139.98681745466953</v>
      </c>
      <c r="AW37" s="8">
        <v>140.0706651273531</v>
      </c>
      <c r="AX37" s="8">
        <v>141.16373845934558</v>
      </c>
      <c r="AY37" s="8">
        <v>143.46988980927156</v>
      </c>
      <c r="AZ37" s="8">
        <v>145.84232976707349</v>
      </c>
      <c r="BA37" s="8">
        <v>146.22978382267806</v>
      </c>
      <c r="BB37" s="8">
        <v>144.12849933848202</v>
      </c>
      <c r="BC37" s="8">
        <v>140.69047790907021</v>
      </c>
      <c r="BD37" s="8">
        <v>135.25100435507693</v>
      </c>
      <c r="BE37" s="19">
        <v>127.68820460626725</v>
      </c>
      <c r="BF37" s="8"/>
      <c r="BG37" s="8"/>
      <c r="BH37" s="8"/>
      <c r="BI37" s="8"/>
      <c r="BJ37" s="8"/>
      <c r="BK37" s="8"/>
      <c r="BL37" s="8"/>
      <c r="BM37" s="8"/>
    </row>
    <row r="38" spans="1:65" x14ac:dyDescent="0.2">
      <c r="A38" s="7" t="str">
        <f t="shared" si="0"/>
        <v>mwg_mw_gg_QU_11</v>
      </c>
      <c r="B38" s="5" t="s">
        <v>3861</v>
      </c>
      <c r="C38" s="5" t="s">
        <v>536</v>
      </c>
      <c r="D38" s="5">
        <v>11</v>
      </c>
      <c r="E38" s="8">
        <v>100</v>
      </c>
      <c r="F38" s="8">
        <v>100.23020187287079</v>
      </c>
      <c r="G38" s="8">
        <v>100.30477989322128</v>
      </c>
      <c r="H38" s="8">
        <v>101.02632347789063</v>
      </c>
      <c r="I38" s="8">
        <v>101.96726676745448</v>
      </c>
      <c r="J38" s="8">
        <v>103.00167259320911</v>
      </c>
      <c r="K38" s="8">
        <v>103.60849968777904</v>
      </c>
      <c r="L38" s="8">
        <v>107.81511528678033</v>
      </c>
      <c r="M38" s="8">
        <v>112.53980145398384</v>
      </c>
      <c r="N38" s="8">
        <v>117.62597440603349</v>
      </c>
      <c r="O38" s="8">
        <v>117.92773999668786</v>
      </c>
      <c r="P38" s="8">
        <v>119.85503527191527</v>
      </c>
      <c r="Q38" s="8">
        <v>121.68604418719808</v>
      </c>
      <c r="R38" s="8">
        <v>125.14815533414522</v>
      </c>
      <c r="S38" s="8">
        <v>126.80836479542735</v>
      </c>
      <c r="T38" s="8">
        <v>128.34499293403232</v>
      </c>
      <c r="U38" s="8">
        <v>129.60979246180889</v>
      </c>
      <c r="V38" s="8">
        <v>129.7874827354012</v>
      </c>
      <c r="W38" s="8">
        <v>129.40850929927061</v>
      </c>
      <c r="X38" s="8">
        <v>130.25257002061244</v>
      </c>
      <c r="Y38" s="8">
        <v>132.14183118557671</v>
      </c>
      <c r="Z38" s="8">
        <v>134.2045568280482</v>
      </c>
      <c r="AA38" s="8">
        <v>134.05359173479505</v>
      </c>
      <c r="AB38" s="8">
        <v>135.75000696056296</v>
      </c>
      <c r="AC38" s="8">
        <v>137.75674291294033</v>
      </c>
      <c r="AD38" s="8">
        <v>139.47884473081811</v>
      </c>
      <c r="AE38" s="8">
        <v>139.2620413634663</v>
      </c>
      <c r="AF38" s="8">
        <v>138.34559339023966</v>
      </c>
      <c r="AG38" s="8">
        <v>137.62313778358785</v>
      </c>
      <c r="AH38" s="8">
        <v>139.65649571243725</v>
      </c>
      <c r="AI38" s="8">
        <v>142.45035636346631</v>
      </c>
      <c r="AJ38" s="8">
        <v>146.33512585457882</v>
      </c>
      <c r="AK38" s="8">
        <v>147.01795542105523</v>
      </c>
      <c r="AL38" s="8">
        <v>145.17847628522574</v>
      </c>
      <c r="AM38" s="8">
        <v>143.33297694674596</v>
      </c>
      <c r="AN38" s="8">
        <v>142.18528597523354</v>
      </c>
      <c r="AO38" s="8">
        <v>142.72503967612349</v>
      </c>
      <c r="AP38" s="8">
        <v>142.59255767218477</v>
      </c>
      <c r="AQ38" s="8">
        <v>142.17733646673196</v>
      </c>
      <c r="AR38" s="8">
        <v>142.63738949626728</v>
      </c>
      <c r="AS38" s="8">
        <v>141.74285992842195</v>
      </c>
      <c r="AT38" s="8">
        <v>139.36520753032798</v>
      </c>
      <c r="AU38" s="8">
        <v>136.35038977684312</v>
      </c>
      <c r="AV38" s="8">
        <v>134.75049478518284</v>
      </c>
      <c r="AW38" s="8">
        <v>134.92512323433834</v>
      </c>
      <c r="AX38" s="8">
        <v>135.77232526714059</v>
      </c>
      <c r="AY38" s="8">
        <v>138.00262881989121</v>
      </c>
      <c r="AZ38" s="8">
        <v>140.34403368320397</v>
      </c>
      <c r="BA38" s="8">
        <v>140.27550503032208</v>
      </c>
      <c r="BB38" s="8">
        <v>137.64956523460827</v>
      </c>
      <c r="BC38" s="8">
        <v>133.54215099007672</v>
      </c>
      <c r="BD38" s="8">
        <v>128.25707763220746</v>
      </c>
      <c r="BE38" s="19">
        <v>121.1518112351045</v>
      </c>
      <c r="BF38" s="8"/>
      <c r="BG38" s="8"/>
      <c r="BH38" s="8"/>
      <c r="BI38" s="8"/>
      <c r="BJ38" s="8"/>
      <c r="BK38" s="8"/>
      <c r="BL38" s="8"/>
      <c r="BM38" s="8"/>
    </row>
    <row r="39" spans="1:65" x14ac:dyDescent="0.2">
      <c r="A39" s="7" t="str">
        <f t="shared" si="0"/>
        <v>mwg_mw_gg_QU_12</v>
      </c>
      <c r="B39" s="5" t="s">
        <v>3861</v>
      </c>
      <c r="C39" s="5" t="s">
        <v>536</v>
      </c>
      <c r="D39" s="5">
        <v>12</v>
      </c>
      <c r="E39" s="8">
        <v>100</v>
      </c>
      <c r="F39" s="8">
        <v>100.19443554738554</v>
      </c>
      <c r="G39" s="8">
        <v>100.3519192374569</v>
      </c>
      <c r="H39" s="8">
        <v>101.3082487298732</v>
      </c>
      <c r="I39" s="8">
        <v>102.1484589120824</v>
      </c>
      <c r="J39" s="8">
        <v>103.0069552471345</v>
      </c>
      <c r="K39" s="8">
        <v>103.3562175623772</v>
      </c>
      <c r="L39" s="8">
        <v>106.47127415335562</v>
      </c>
      <c r="M39" s="8">
        <v>109.78708510567647</v>
      </c>
      <c r="N39" s="8">
        <v>112.6466424944394</v>
      </c>
      <c r="O39" s="8">
        <v>112.49744291215552</v>
      </c>
      <c r="P39" s="8">
        <v>114.51390313798031</v>
      </c>
      <c r="Q39" s="8">
        <v>116.83626883857148</v>
      </c>
      <c r="R39" s="8">
        <v>119.94820465843155</v>
      </c>
      <c r="S39" s="8">
        <v>120.60937187815431</v>
      </c>
      <c r="T39" s="8">
        <v>119.93551160072117</v>
      </c>
      <c r="U39" s="8">
        <v>118.94158226534167</v>
      </c>
      <c r="V39" s="8">
        <v>118.19912388838297</v>
      </c>
      <c r="W39" s="8">
        <v>118.78635383030905</v>
      </c>
      <c r="X39" s="8">
        <v>121.60342802240518</v>
      </c>
      <c r="Y39" s="8">
        <v>124.56444104487571</v>
      </c>
      <c r="Z39" s="8">
        <v>127.74995301517079</v>
      </c>
      <c r="AA39" s="8">
        <v>128.16871166348014</v>
      </c>
      <c r="AB39" s="8">
        <v>131.97618808573836</v>
      </c>
      <c r="AC39" s="8">
        <v>135.45502255781875</v>
      </c>
      <c r="AD39" s="8">
        <v>139.05290588597029</v>
      </c>
      <c r="AE39" s="8">
        <v>139.25151324304383</v>
      </c>
      <c r="AF39" s="8">
        <v>138.65912577397731</v>
      </c>
      <c r="AG39" s="8">
        <v>137.75267699777959</v>
      </c>
      <c r="AH39" s="8">
        <v>139.72803141703034</v>
      </c>
      <c r="AI39" s="8">
        <v>143.93802107021941</v>
      </c>
      <c r="AJ39" s="8">
        <v>153.06849169488808</v>
      </c>
      <c r="AK39" s="8">
        <v>160.18597026260355</v>
      </c>
      <c r="AL39" s="8">
        <v>165.32518394426157</v>
      </c>
      <c r="AM39" s="8">
        <v>167.8754418643573</v>
      </c>
      <c r="AN39" s="8">
        <v>170.91768419421257</v>
      </c>
      <c r="AO39" s="8">
        <v>177.08396531374225</v>
      </c>
      <c r="AP39" s="8">
        <v>181.57770954990588</v>
      </c>
      <c r="AQ39" s="8">
        <v>187.20678758377861</v>
      </c>
      <c r="AR39" s="8">
        <v>190.69340217448516</v>
      </c>
      <c r="AS39" s="8">
        <v>194.70662034729767</v>
      </c>
      <c r="AT39" s="8">
        <v>195.32914549225697</v>
      </c>
      <c r="AU39" s="8">
        <v>196.34102562423109</v>
      </c>
      <c r="AV39" s="8">
        <v>197.78287156783293</v>
      </c>
      <c r="AW39" s="8">
        <v>202.16435264327416</v>
      </c>
      <c r="AX39" s="8">
        <v>206.97667586823636</v>
      </c>
      <c r="AY39" s="8">
        <v>212.95954731671574</v>
      </c>
      <c r="AZ39" s="8">
        <v>218.15690929488119</v>
      </c>
      <c r="BA39" s="8">
        <v>221.15173496650857</v>
      </c>
      <c r="BB39" s="8">
        <v>219.99553275268627</v>
      </c>
      <c r="BC39" s="8">
        <v>215.70804422247326</v>
      </c>
      <c r="BD39" s="8">
        <v>209.79193759587864</v>
      </c>
      <c r="BE39" s="19">
        <v>203.19123734449195</v>
      </c>
      <c r="BF39" s="8"/>
      <c r="BG39" s="8"/>
      <c r="BH39" s="8"/>
      <c r="BI39" s="8"/>
      <c r="BJ39" s="8"/>
      <c r="BK39" s="8"/>
      <c r="BL39" s="8"/>
      <c r="BM39" s="8"/>
    </row>
    <row r="40" spans="1:65" x14ac:dyDescent="0.2">
      <c r="A40" s="7" t="str">
        <f t="shared" si="0"/>
        <v>mwg_mw_gg_QU_13</v>
      </c>
      <c r="B40" s="5" t="s">
        <v>3861</v>
      </c>
      <c r="C40" s="5" t="s">
        <v>536</v>
      </c>
      <c r="D40" s="5">
        <v>13</v>
      </c>
      <c r="E40" s="8">
        <v>100</v>
      </c>
      <c r="F40" s="8">
        <v>100.28290301794232</v>
      </c>
      <c r="G40" s="8">
        <v>100.30540440058478</v>
      </c>
      <c r="H40" s="8">
        <v>101.09125215224064</v>
      </c>
      <c r="I40" s="8">
        <v>101.8431200069834</v>
      </c>
      <c r="J40" s="8">
        <v>102.91051205884661</v>
      </c>
      <c r="K40" s="8">
        <v>103.42442264378705</v>
      </c>
      <c r="L40" s="8">
        <v>106.92131325429978</v>
      </c>
      <c r="M40" s="8">
        <v>110.56880869278035</v>
      </c>
      <c r="N40" s="8">
        <v>113.98650904772053</v>
      </c>
      <c r="O40" s="8">
        <v>113.84339316938933</v>
      </c>
      <c r="P40" s="8">
        <v>115.67416163692728</v>
      </c>
      <c r="Q40" s="8">
        <v>118.06686554704277</v>
      </c>
      <c r="R40" s="8">
        <v>121.33843569546632</v>
      </c>
      <c r="S40" s="8">
        <v>122.55534081348901</v>
      </c>
      <c r="T40" s="8">
        <v>123.54799750223464</v>
      </c>
      <c r="U40" s="8">
        <v>124.25099864510874</v>
      </c>
      <c r="V40" s="8">
        <v>124.53780330199722</v>
      </c>
      <c r="W40" s="8">
        <v>124.64162453553887</v>
      </c>
      <c r="X40" s="8">
        <v>126.72190538654262</v>
      </c>
      <c r="Y40" s="8">
        <v>129.49706626553822</v>
      </c>
      <c r="Z40" s="8">
        <v>132.25719294684063</v>
      </c>
      <c r="AA40" s="8">
        <v>132.23155557547508</v>
      </c>
      <c r="AB40" s="8">
        <v>134.65299562645109</v>
      </c>
      <c r="AC40" s="8">
        <v>137.43242522523744</v>
      </c>
      <c r="AD40" s="8">
        <v>140.47387259772006</v>
      </c>
      <c r="AE40" s="8">
        <v>140.76390179220201</v>
      </c>
      <c r="AF40" s="8">
        <v>140.14203183094503</v>
      </c>
      <c r="AG40" s="8">
        <v>139.50791281070164</v>
      </c>
      <c r="AH40" s="8">
        <v>141.96759795611126</v>
      </c>
      <c r="AI40" s="8">
        <v>145.52108154907717</v>
      </c>
      <c r="AJ40" s="8">
        <v>150.36888656257611</v>
      </c>
      <c r="AK40" s="8">
        <v>151.79032544947475</v>
      </c>
      <c r="AL40" s="8">
        <v>151.31828355378593</v>
      </c>
      <c r="AM40" s="8">
        <v>150.65305925866377</v>
      </c>
      <c r="AN40" s="8">
        <v>151.55735819056119</v>
      </c>
      <c r="AO40" s="8">
        <v>154.25568529663664</v>
      </c>
      <c r="AP40" s="8">
        <v>155.82452594932337</v>
      </c>
      <c r="AQ40" s="8">
        <v>157.27438277857797</v>
      </c>
      <c r="AR40" s="8">
        <v>158.488900392901</v>
      </c>
      <c r="AS40" s="8">
        <v>158.96914386259749</v>
      </c>
      <c r="AT40" s="8">
        <v>156.98773043988635</v>
      </c>
      <c r="AU40" s="8">
        <v>154.96698117143993</v>
      </c>
      <c r="AV40" s="8">
        <v>153.77414532589117</v>
      </c>
      <c r="AW40" s="8">
        <v>154.71618819682337</v>
      </c>
      <c r="AX40" s="8">
        <v>156.63721479180879</v>
      </c>
      <c r="AY40" s="8">
        <v>160.28985934926104</v>
      </c>
      <c r="AZ40" s="8">
        <v>163.64736232440998</v>
      </c>
      <c r="BA40" s="8">
        <v>164.4267342986569</v>
      </c>
      <c r="BB40" s="8">
        <v>162.2646711714157</v>
      </c>
      <c r="BC40" s="8">
        <v>157.85451794215132</v>
      </c>
      <c r="BD40" s="8">
        <v>151.35165479269881</v>
      </c>
      <c r="BE40" s="19">
        <v>142.89194987435079</v>
      </c>
      <c r="BF40" s="8"/>
      <c r="BG40" s="8"/>
      <c r="BH40" s="8"/>
      <c r="BI40" s="8"/>
      <c r="BJ40" s="8"/>
      <c r="BK40" s="8"/>
      <c r="BL40" s="8"/>
      <c r="BM40" s="8"/>
    </row>
    <row r="41" spans="1:65" x14ac:dyDescent="0.2">
      <c r="A41" s="7" t="str">
        <f t="shared" si="0"/>
        <v>mwg_mw_gg_QU_14</v>
      </c>
      <c r="B41" s="5" t="s">
        <v>3861</v>
      </c>
      <c r="C41" s="5" t="s">
        <v>536</v>
      </c>
      <c r="D41" s="5">
        <v>14</v>
      </c>
      <c r="E41" s="8">
        <v>100</v>
      </c>
      <c r="F41" s="8">
        <v>100.2049005493845</v>
      </c>
      <c r="G41" s="8">
        <v>100.12338722702715</v>
      </c>
      <c r="H41" s="8">
        <v>100.65297992438678</v>
      </c>
      <c r="I41" s="8">
        <v>101.5814707193543</v>
      </c>
      <c r="J41" s="8">
        <v>102.80710480880661</v>
      </c>
      <c r="K41" s="8">
        <v>103.70027661775283</v>
      </c>
      <c r="L41" s="8">
        <v>107.67238173975962</v>
      </c>
      <c r="M41" s="8">
        <v>111.55700189660432</v>
      </c>
      <c r="N41" s="8">
        <v>114.98696079009112</v>
      </c>
      <c r="O41" s="8">
        <v>114.81837948215609</v>
      </c>
      <c r="P41" s="8">
        <v>116.54478902083544</v>
      </c>
      <c r="Q41" s="8">
        <v>118.45899964381336</v>
      </c>
      <c r="R41" s="8">
        <v>120.90464949768379</v>
      </c>
      <c r="S41" s="8">
        <v>121.74863679935275</v>
      </c>
      <c r="T41" s="8">
        <v>122.9280824155167</v>
      </c>
      <c r="U41" s="8">
        <v>124.20981414045757</v>
      </c>
      <c r="V41" s="8">
        <v>124.9286789513118</v>
      </c>
      <c r="W41" s="8">
        <v>125.53687914417829</v>
      </c>
      <c r="X41" s="8">
        <v>127.58482526247839</v>
      </c>
      <c r="Y41" s="8">
        <v>130.09753480789439</v>
      </c>
      <c r="Z41" s="8">
        <v>131.92440362409374</v>
      </c>
      <c r="AA41" s="8">
        <v>131.33994756820471</v>
      </c>
      <c r="AB41" s="8">
        <v>132.60340497952265</v>
      </c>
      <c r="AC41" s="8">
        <v>134.59613311593682</v>
      </c>
      <c r="AD41" s="8">
        <v>136.95102951945773</v>
      </c>
      <c r="AE41" s="8">
        <v>137.12491528831924</v>
      </c>
      <c r="AF41" s="8">
        <v>136.61352462659138</v>
      </c>
      <c r="AG41" s="8">
        <v>135.63580558449189</v>
      </c>
      <c r="AH41" s="8">
        <v>137.47005649279262</v>
      </c>
      <c r="AI41" s="8">
        <v>140.20195883607457</v>
      </c>
      <c r="AJ41" s="8">
        <v>144.63281737316109</v>
      </c>
      <c r="AK41" s="8">
        <v>146.56246379729217</v>
      </c>
      <c r="AL41" s="8">
        <v>146.10571568060527</v>
      </c>
      <c r="AM41" s="8">
        <v>145.36313266331098</v>
      </c>
      <c r="AN41" s="8">
        <v>144.38143918568781</v>
      </c>
      <c r="AO41" s="8">
        <v>144.96885774268972</v>
      </c>
      <c r="AP41" s="8">
        <v>144.17206662808994</v>
      </c>
      <c r="AQ41" s="8">
        <v>143.75115931607294</v>
      </c>
      <c r="AR41" s="8">
        <v>143.86590611215175</v>
      </c>
      <c r="AS41" s="8">
        <v>144.48706404683858</v>
      </c>
      <c r="AT41" s="8">
        <v>144.5183364017735</v>
      </c>
      <c r="AU41" s="8">
        <v>144.20947459426753</v>
      </c>
      <c r="AV41" s="8">
        <v>143.28338430569005</v>
      </c>
      <c r="AW41" s="8">
        <v>142.53070983733107</v>
      </c>
      <c r="AX41" s="8">
        <v>142.53080342263766</v>
      </c>
      <c r="AY41" s="8">
        <v>144.78513180356671</v>
      </c>
      <c r="AZ41" s="8">
        <v>147.59779553461593</v>
      </c>
      <c r="BA41" s="8">
        <v>148.34709669357781</v>
      </c>
      <c r="BB41" s="8">
        <v>146.57391258811052</v>
      </c>
      <c r="BC41" s="8">
        <v>142.87671218195393</v>
      </c>
      <c r="BD41" s="8">
        <v>137.95544557124575</v>
      </c>
      <c r="BE41" s="19">
        <v>131.43690229561537</v>
      </c>
      <c r="BF41" s="8"/>
      <c r="BG41" s="8"/>
      <c r="BH41" s="8"/>
      <c r="BI41" s="8"/>
      <c r="BJ41" s="8"/>
      <c r="BK41" s="8"/>
      <c r="BL41" s="8"/>
      <c r="BM41" s="8"/>
    </row>
    <row r="42" spans="1:65" x14ac:dyDescent="0.2">
      <c r="A42" s="7" t="str">
        <f t="shared" si="0"/>
        <v>mwg_mw_gg_QU_15</v>
      </c>
      <c r="B42" s="5" t="s">
        <v>3861</v>
      </c>
      <c r="C42" s="5" t="s">
        <v>536</v>
      </c>
      <c r="D42" s="5">
        <v>15</v>
      </c>
      <c r="E42" s="8">
        <v>100</v>
      </c>
      <c r="F42" s="8">
        <v>99.999991609164454</v>
      </c>
      <c r="G42" s="8">
        <v>99.651308570246556</v>
      </c>
      <c r="H42" s="8">
        <v>99.700924833225187</v>
      </c>
      <c r="I42" s="8">
        <v>100.2284739700295</v>
      </c>
      <c r="J42" s="8">
        <v>100.48415682218803</v>
      </c>
      <c r="K42" s="8">
        <v>100.73678663268841</v>
      </c>
      <c r="L42" s="8">
        <v>105.13989645641813</v>
      </c>
      <c r="M42" s="8">
        <v>109.87898780083299</v>
      </c>
      <c r="N42" s="8">
        <v>114.33848079870631</v>
      </c>
      <c r="O42" s="8">
        <v>114.75436117044906</v>
      </c>
      <c r="P42" s="8">
        <v>117.0781263155706</v>
      </c>
      <c r="Q42" s="8">
        <v>119.24054869064439</v>
      </c>
      <c r="R42" s="8">
        <v>121.4742599638334</v>
      </c>
      <c r="S42" s="8">
        <v>122.37615571707725</v>
      </c>
      <c r="T42" s="8">
        <v>123.3020871893192</v>
      </c>
      <c r="U42" s="8">
        <v>124.41875396619292</v>
      </c>
      <c r="V42" s="8">
        <v>124.7447759187927</v>
      </c>
      <c r="W42" s="8">
        <v>124.94261608980747</v>
      </c>
      <c r="X42" s="8">
        <v>125.62771375498333</v>
      </c>
      <c r="Y42" s="8">
        <v>127.21550310618382</v>
      </c>
      <c r="Z42" s="8">
        <v>128.57272505447057</v>
      </c>
      <c r="AA42" s="8">
        <v>128.85869303169719</v>
      </c>
      <c r="AB42" s="8">
        <v>130.82071975602483</v>
      </c>
      <c r="AC42" s="8">
        <v>133.11387948897877</v>
      </c>
      <c r="AD42" s="8">
        <v>135.01927828813962</v>
      </c>
      <c r="AE42" s="8">
        <v>134.52885401839956</v>
      </c>
      <c r="AF42" s="8">
        <v>133.88512387488282</v>
      </c>
      <c r="AG42" s="8">
        <v>133.19129056595759</v>
      </c>
      <c r="AH42" s="8">
        <v>134.84645882492967</v>
      </c>
      <c r="AI42" s="8">
        <v>136.79506103430342</v>
      </c>
      <c r="AJ42" s="8">
        <v>140.57098374113593</v>
      </c>
      <c r="AK42" s="8">
        <v>142.06668529980129</v>
      </c>
      <c r="AL42" s="8">
        <v>141.70833323044613</v>
      </c>
      <c r="AM42" s="8">
        <v>140.51701585616027</v>
      </c>
      <c r="AN42" s="8">
        <v>139.98136629004028</v>
      </c>
      <c r="AO42" s="8">
        <v>140.58501226069288</v>
      </c>
      <c r="AP42" s="8">
        <v>140.85985027478185</v>
      </c>
      <c r="AQ42" s="8">
        <v>140.20287584219196</v>
      </c>
      <c r="AR42" s="8">
        <v>140.41429515197521</v>
      </c>
      <c r="AS42" s="8">
        <v>139.97996403306081</v>
      </c>
      <c r="AT42" s="8">
        <v>139.76099411572071</v>
      </c>
      <c r="AU42" s="8">
        <v>138.88627439816227</v>
      </c>
      <c r="AV42" s="8">
        <v>138.31114577139189</v>
      </c>
      <c r="AW42" s="8">
        <v>138.51049809140011</v>
      </c>
      <c r="AX42" s="8">
        <v>139.2741774422409</v>
      </c>
      <c r="AY42" s="8">
        <v>141.4073271032477</v>
      </c>
      <c r="AZ42" s="8">
        <v>143.37417790824961</v>
      </c>
      <c r="BA42" s="8">
        <v>143.05104911191663</v>
      </c>
      <c r="BB42" s="8">
        <v>140.31600227347141</v>
      </c>
      <c r="BC42" s="8">
        <v>136.0299429859225</v>
      </c>
      <c r="BD42" s="8">
        <v>130.69526829144243</v>
      </c>
      <c r="BE42" s="19">
        <v>123.51282838762944</v>
      </c>
      <c r="BF42" s="8"/>
      <c r="BG42" s="8"/>
      <c r="BH42" s="8"/>
      <c r="BI42" s="8"/>
      <c r="BJ42" s="8"/>
      <c r="BK42" s="8"/>
      <c r="BL42" s="8"/>
      <c r="BM42" s="8"/>
    </row>
    <row r="43" spans="1:65" x14ac:dyDescent="0.2">
      <c r="A43" s="7" t="str">
        <f t="shared" si="0"/>
        <v>mwg_mw_gg_QU_16</v>
      </c>
      <c r="B43" s="5" t="s">
        <v>3861</v>
      </c>
      <c r="C43" s="5" t="s">
        <v>536</v>
      </c>
      <c r="D43" s="5">
        <v>16</v>
      </c>
      <c r="E43" s="8">
        <v>100</v>
      </c>
      <c r="F43" s="8">
        <v>99.999991609164454</v>
      </c>
      <c r="G43" s="8">
        <v>99.651308570246556</v>
      </c>
      <c r="H43" s="8">
        <v>99.700924833225187</v>
      </c>
      <c r="I43" s="8">
        <v>100.2284739700295</v>
      </c>
      <c r="J43" s="8">
        <v>100.48415682218803</v>
      </c>
      <c r="K43" s="8">
        <v>100.73678663268841</v>
      </c>
      <c r="L43" s="8">
        <v>105.13989645641813</v>
      </c>
      <c r="M43" s="8">
        <v>109.87898780083299</v>
      </c>
      <c r="N43" s="8">
        <v>114.33848079870631</v>
      </c>
      <c r="O43" s="8">
        <v>114.75436117044906</v>
      </c>
      <c r="P43" s="8">
        <v>117.0781263155706</v>
      </c>
      <c r="Q43" s="8">
        <v>119.24054869064439</v>
      </c>
      <c r="R43" s="8">
        <v>121.4742599638334</v>
      </c>
      <c r="S43" s="8">
        <v>122.37615571707725</v>
      </c>
      <c r="T43" s="8">
        <v>123.3020871893192</v>
      </c>
      <c r="U43" s="8">
        <v>124.41875396619292</v>
      </c>
      <c r="V43" s="8">
        <v>124.7447759187927</v>
      </c>
      <c r="W43" s="8">
        <v>124.94261608980747</v>
      </c>
      <c r="X43" s="8">
        <v>125.62771375498333</v>
      </c>
      <c r="Y43" s="8">
        <v>127.21550310618382</v>
      </c>
      <c r="Z43" s="8">
        <v>128.57272505447057</v>
      </c>
      <c r="AA43" s="8">
        <v>128.85869303169719</v>
      </c>
      <c r="AB43" s="8">
        <v>130.82071975602483</v>
      </c>
      <c r="AC43" s="8">
        <v>133.11387948897877</v>
      </c>
      <c r="AD43" s="8">
        <v>135.01927828813962</v>
      </c>
      <c r="AE43" s="8">
        <v>134.52885401839956</v>
      </c>
      <c r="AF43" s="8">
        <v>133.88512387488282</v>
      </c>
      <c r="AG43" s="8">
        <v>133.19129056595759</v>
      </c>
      <c r="AH43" s="8">
        <v>134.84645882492967</v>
      </c>
      <c r="AI43" s="8">
        <v>136.79506103430342</v>
      </c>
      <c r="AJ43" s="8">
        <v>140.57098374113593</v>
      </c>
      <c r="AK43" s="8">
        <v>142.06668529980129</v>
      </c>
      <c r="AL43" s="8">
        <v>141.70833323044613</v>
      </c>
      <c r="AM43" s="8">
        <v>140.51701585616027</v>
      </c>
      <c r="AN43" s="8">
        <v>139.98136629004028</v>
      </c>
      <c r="AO43" s="8">
        <v>140.58501226069288</v>
      </c>
      <c r="AP43" s="8">
        <v>140.85985027478185</v>
      </c>
      <c r="AQ43" s="8">
        <v>140.20287584219196</v>
      </c>
      <c r="AR43" s="8">
        <v>140.41429515197521</v>
      </c>
      <c r="AS43" s="8">
        <v>139.97996403306081</v>
      </c>
      <c r="AT43" s="8">
        <v>139.76099411572088</v>
      </c>
      <c r="AU43" s="8">
        <v>138.88627439816241</v>
      </c>
      <c r="AV43" s="8">
        <v>138.31114577139203</v>
      </c>
      <c r="AW43" s="8">
        <v>138.51049809140011</v>
      </c>
      <c r="AX43" s="8">
        <v>139.2741774422409</v>
      </c>
      <c r="AY43" s="8">
        <v>141.4073271032477</v>
      </c>
      <c r="AZ43" s="8">
        <v>143.37417790824961</v>
      </c>
      <c r="BA43" s="8">
        <v>143.05104911191663</v>
      </c>
      <c r="BB43" s="8">
        <v>140.31600227347141</v>
      </c>
      <c r="BC43" s="8">
        <v>136.0299429859225</v>
      </c>
      <c r="BD43" s="8">
        <v>130.69526829144243</v>
      </c>
      <c r="BE43" s="19">
        <v>123.51282838762944</v>
      </c>
      <c r="BF43" s="8"/>
      <c r="BG43" s="8"/>
      <c r="BH43" s="8"/>
      <c r="BI43" s="8"/>
      <c r="BJ43" s="8"/>
      <c r="BK43" s="8"/>
      <c r="BL43" s="8"/>
      <c r="BM43" s="8"/>
    </row>
    <row r="44" spans="1:65" x14ac:dyDescent="0.2">
      <c r="A44" s="7" t="str">
        <f t="shared" si="0"/>
        <v>mwg_mw_gg_QU_17</v>
      </c>
      <c r="B44" s="5" t="s">
        <v>3861</v>
      </c>
      <c r="C44" s="5" t="s">
        <v>536</v>
      </c>
      <c r="D44" s="5">
        <v>17</v>
      </c>
      <c r="E44" s="8">
        <v>100</v>
      </c>
      <c r="F44" s="8">
        <v>100.17346003268757</v>
      </c>
      <c r="G44" s="8">
        <v>100.16103838876855</v>
      </c>
      <c r="H44" s="8">
        <v>100.76063582888578</v>
      </c>
      <c r="I44" s="8">
        <v>101.48784226282244</v>
      </c>
      <c r="J44" s="8">
        <v>102.39583797414123</v>
      </c>
      <c r="K44" s="8">
        <v>102.93097235712935</v>
      </c>
      <c r="L44" s="8">
        <v>107.17812407936974</v>
      </c>
      <c r="M44" s="8">
        <v>111.83448094764078</v>
      </c>
      <c r="N44" s="8">
        <v>116.23262967335529</v>
      </c>
      <c r="O44" s="8">
        <v>116.26426576765236</v>
      </c>
      <c r="P44" s="8">
        <v>117.83146911791329</v>
      </c>
      <c r="Q44" s="8">
        <v>119.70155386556466</v>
      </c>
      <c r="R44" s="8">
        <v>122.4790792247022</v>
      </c>
      <c r="S44" s="8">
        <v>123.04539684519496</v>
      </c>
      <c r="T44" s="8">
        <v>123.86869524134401</v>
      </c>
      <c r="U44" s="8">
        <v>124.64611198221013</v>
      </c>
      <c r="V44" s="8">
        <v>125.43373946534325</v>
      </c>
      <c r="W44" s="8">
        <v>125.93804536072116</v>
      </c>
      <c r="X44" s="8">
        <v>128.12527468396624</v>
      </c>
      <c r="Y44" s="8">
        <v>130.73048617846129</v>
      </c>
      <c r="Z44" s="8">
        <v>132.73198687647732</v>
      </c>
      <c r="AA44" s="8">
        <v>132.18208308303898</v>
      </c>
      <c r="AB44" s="8">
        <v>134.08843317689718</v>
      </c>
      <c r="AC44" s="8">
        <v>136.73104096404998</v>
      </c>
      <c r="AD44" s="8">
        <v>139.61924969079553</v>
      </c>
      <c r="AE44" s="8">
        <v>139.84752984594977</v>
      </c>
      <c r="AF44" s="8">
        <v>139.24726791002342</v>
      </c>
      <c r="AG44" s="8">
        <v>138.44270621481601</v>
      </c>
      <c r="AH44" s="8">
        <v>140.9569579044493</v>
      </c>
      <c r="AI44" s="8">
        <v>144.66164053244353</v>
      </c>
      <c r="AJ44" s="8">
        <v>150.58870641315607</v>
      </c>
      <c r="AK44" s="8">
        <v>153.18946269487256</v>
      </c>
      <c r="AL44" s="8">
        <v>153.70245631568037</v>
      </c>
      <c r="AM44" s="8">
        <v>153.41160003796202</v>
      </c>
      <c r="AN44" s="8">
        <v>154.18973875895713</v>
      </c>
      <c r="AO44" s="8">
        <v>156.75832481717654</v>
      </c>
      <c r="AP44" s="8">
        <v>158.59115813590208</v>
      </c>
      <c r="AQ44" s="8">
        <v>160.13153974869928</v>
      </c>
      <c r="AR44" s="8">
        <v>161.63220434483733</v>
      </c>
      <c r="AS44" s="8">
        <v>162.09962156340833</v>
      </c>
      <c r="AT44" s="8">
        <v>160.92201084078059</v>
      </c>
      <c r="AU44" s="8">
        <v>159.58913812013964</v>
      </c>
      <c r="AV44" s="8">
        <v>158.92059596260336</v>
      </c>
      <c r="AW44" s="8">
        <v>159.66412732131994</v>
      </c>
      <c r="AX44" s="8">
        <v>161.18238179869917</v>
      </c>
      <c r="AY44" s="8">
        <v>164.93283776467328</v>
      </c>
      <c r="AZ44" s="8">
        <v>168.89060429925038</v>
      </c>
      <c r="BA44" s="8">
        <v>170.37351663841073</v>
      </c>
      <c r="BB44" s="8">
        <v>168.71787093476186</v>
      </c>
      <c r="BC44" s="8">
        <v>164.74548113304843</v>
      </c>
      <c r="BD44" s="8">
        <v>158.53639952561662</v>
      </c>
      <c r="BE44" s="19">
        <v>149.72284536018765</v>
      </c>
      <c r="BF44" s="8"/>
      <c r="BG44" s="8"/>
      <c r="BH44" s="8"/>
      <c r="BI44" s="8"/>
      <c r="BJ44" s="8"/>
      <c r="BK44" s="8"/>
      <c r="BL44" s="8"/>
      <c r="BM44" s="8"/>
    </row>
    <row r="45" spans="1:65" x14ac:dyDescent="0.2">
      <c r="A45" s="7" t="str">
        <f t="shared" si="0"/>
        <v>mwg_mw_gg_QU_18</v>
      </c>
      <c r="B45" s="5" t="s">
        <v>3861</v>
      </c>
      <c r="C45" s="5" t="s">
        <v>536</v>
      </c>
      <c r="D45" s="5">
        <v>18</v>
      </c>
      <c r="E45" s="8">
        <v>100</v>
      </c>
      <c r="F45" s="8">
        <v>100.36379533029152</v>
      </c>
      <c r="G45" s="8">
        <v>100.58251344995288</v>
      </c>
      <c r="H45" s="8">
        <v>101.45715589463538</v>
      </c>
      <c r="I45" s="8">
        <v>102.40610465601721</v>
      </c>
      <c r="J45" s="8">
        <v>103.60986025397067</v>
      </c>
      <c r="K45" s="8">
        <v>104.40175041829798</v>
      </c>
      <c r="L45" s="8">
        <v>108.2904310479053</v>
      </c>
      <c r="M45" s="8">
        <v>112.30584735371389</v>
      </c>
      <c r="N45" s="8">
        <v>115.98979887080118</v>
      </c>
      <c r="O45" s="8">
        <v>115.81280478412221</v>
      </c>
      <c r="P45" s="8">
        <v>117.54933978444757</v>
      </c>
      <c r="Q45" s="8">
        <v>119.79286969045212</v>
      </c>
      <c r="R45" s="8">
        <v>123.25851054511156</v>
      </c>
      <c r="S45" s="8">
        <v>124.4601101167875</v>
      </c>
      <c r="T45" s="8">
        <v>124.83008382812172</v>
      </c>
      <c r="U45" s="8">
        <v>124.89297368441419</v>
      </c>
      <c r="V45" s="8">
        <v>124.79189377238795</v>
      </c>
      <c r="W45" s="8">
        <v>125.14697741110223</v>
      </c>
      <c r="X45" s="8">
        <v>127.485516089385</v>
      </c>
      <c r="Y45" s="8">
        <v>129.97516510782063</v>
      </c>
      <c r="Z45" s="8">
        <v>131.39551250183831</v>
      </c>
      <c r="AA45" s="8">
        <v>130.19555942580442</v>
      </c>
      <c r="AB45" s="8">
        <v>132.01925395791457</v>
      </c>
      <c r="AC45" s="8">
        <v>135.25088304462068</v>
      </c>
      <c r="AD45" s="8">
        <v>137.98894206186628</v>
      </c>
      <c r="AE45" s="8">
        <v>137.88476479299794</v>
      </c>
      <c r="AF45" s="8">
        <v>136.77089453069058</v>
      </c>
      <c r="AG45" s="8">
        <v>135.82955760805626</v>
      </c>
      <c r="AH45" s="8">
        <v>138.62061627114997</v>
      </c>
      <c r="AI45" s="8">
        <v>142.48292239880905</v>
      </c>
      <c r="AJ45" s="8">
        <v>148.03493768704263</v>
      </c>
      <c r="AK45" s="8">
        <v>149.57339629176977</v>
      </c>
      <c r="AL45" s="8">
        <v>149.64102431951017</v>
      </c>
      <c r="AM45" s="8">
        <v>149.74394946866116</v>
      </c>
      <c r="AN45" s="8">
        <v>150.79915852453991</v>
      </c>
      <c r="AO45" s="8">
        <v>153.75254244015233</v>
      </c>
      <c r="AP45" s="8">
        <v>155.61411804991795</v>
      </c>
      <c r="AQ45" s="8">
        <v>157.70224782432706</v>
      </c>
      <c r="AR45" s="8">
        <v>158.95434335297981</v>
      </c>
      <c r="AS45" s="8">
        <v>160.31659217494189</v>
      </c>
      <c r="AT45" s="8">
        <v>160.22699067582178</v>
      </c>
      <c r="AU45" s="8">
        <v>160.37784788237673</v>
      </c>
      <c r="AV45" s="8">
        <v>160.53350549679325</v>
      </c>
      <c r="AW45" s="8">
        <v>162.26236453402385</v>
      </c>
      <c r="AX45" s="8">
        <v>165.86426523112078</v>
      </c>
      <c r="AY45" s="8">
        <v>171.67470723293559</v>
      </c>
      <c r="AZ45" s="8">
        <v>177.60864765047799</v>
      </c>
      <c r="BA45" s="8">
        <v>181.07578595701025</v>
      </c>
      <c r="BB45" s="8">
        <v>180.87115570679964</v>
      </c>
      <c r="BC45" s="8">
        <v>177.98381183092951</v>
      </c>
      <c r="BD45" s="8">
        <v>172.08306050472956</v>
      </c>
      <c r="BE45" s="19">
        <v>164.09922257447204</v>
      </c>
      <c r="BF45" s="8"/>
      <c r="BG45" s="8"/>
      <c r="BH45" s="8"/>
      <c r="BI45" s="8"/>
      <c r="BJ45" s="8"/>
      <c r="BK45" s="8"/>
      <c r="BL45" s="8"/>
      <c r="BM45" s="8"/>
    </row>
    <row r="46" spans="1:65" x14ac:dyDescent="0.2">
      <c r="A46" s="7" t="str">
        <f t="shared" si="0"/>
        <v>mwg_mw_gg_QU_19</v>
      </c>
      <c r="B46" s="5" t="s">
        <v>3861</v>
      </c>
      <c r="C46" s="5" t="s">
        <v>536</v>
      </c>
      <c r="D46" s="5">
        <v>19</v>
      </c>
      <c r="E46" s="8">
        <v>100</v>
      </c>
      <c r="F46" s="8">
        <v>100.18777778080884</v>
      </c>
      <c r="G46" s="8">
        <v>100.17756230900943</v>
      </c>
      <c r="H46" s="8">
        <v>100.85289663293763</v>
      </c>
      <c r="I46" s="8">
        <v>101.73927380397863</v>
      </c>
      <c r="J46" s="8">
        <v>102.83210704224295</v>
      </c>
      <c r="K46" s="8">
        <v>103.47677155351037</v>
      </c>
      <c r="L46" s="8">
        <v>107.77252925491179</v>
      </c>
      <c r="M46" s="8">
        <v>112.40552393237812</v>
      </c>
      <c r="N46" s="8">
        <v>116.87027674412576</v>
      </c>
      <c r="O46" s="8">
        <v>116.94768089289924</v>
      </c>
      <c r="P46" s="8">
        <v>118.68844287630979</v>
      </c>
      <c r="Q46" s="8">
        <v>120.5843949805294</v>
      </c>
      <c r="R46" s="8">
        <v>123.34055197923021</v>
      </c>
      <c r="S46" s="8">
        <v>124.27536330680606</v>
      </c>
      <c r="T46" s="8">
        <v>125.53327226003454</v>
      </c>
      <c r="U46" s="8">
        <v>126.64082139078687</v>
      </c>
      <c r="V46" s="8">
        <v>127.35468527225414</v>
      </c>
      <c r="W46" s="8">
        <v>127.70116731959702</v>
      </c>
      <c r="X46" s="8">
        <v>129.72276095647382</v>
      </c>
      <c r="Y46" s="8">
        <v>132.09398528070787</v>
      </c>
      <c r="Z46" s="8">
        <v>134.01684455360692</v>
      </c>
      <c r="AA46" s="8">
        <v>133.42670807050206</v>
      </c>
      <c r="AB46" s="8">
        <v>135.25399785624779</v>
      </c>
      <c r="AC46" s="8">
        <v>137.67214683322956</v>
      </c>
      <c r="AD46" s="8">
        <v>140.21814112165634</v>
      </c>
      <c r="AE46" s="8">
        <v>140.36963991516674</v>
      </c>
      <c r="AF46" s="8">
        <v>139.7372331463049</v>
      </c>
      <c r="AG46" s="8">
        <v>139.08047408972527</v>
      </c>
      <c r="AH46" s="8">
        <v>141.25521698024269</v>
      </c>
      <c r="AI46" s="8">
        <v>144.59924825135894</v>
      </c>
      <c r="AJ46" s="8">
        <v>149.12773470786189</v>
      </c>
      <c r="AK46" s="8">
        <v>150.42106703641625</v>
      </c>
      <c r="AL46" s="8">
        <v>149.54674341509102</v>
      </c>
      <c r="AM46" s="8">
        <v>148.69657242189851</v>
      </c>
      <c r="AN46" s="8">
        <v>148.58416736548017</v>
      </c>
      <c r="AO46" s="8">
        <v>150.12419655624856</v>
      </c>
      <c r="AP46" s="8">
        <v>151.21284978282679</v>
      </c>
      <c r="AQ46" s="8">
        <v>152.25178026123191</v>
      </c>
      <c r="AR46" s="8">
        <v>153.3501095542255</v>
      </c>
      <c r="AS46" s="8">
        <v>153.53213982960617</v>
      </c>
      <c r="AT46" s="8">
        <v>152.210195700154</v>
      </c>
      <c r="AU46" s="8">
        <v>150.55344728998068</v>
      </c>
      <c r="AV46" s="8">
        <v>149.32714028144247</v>
      </c>
      <c r="AW46" s="8">
        <v>149.39961764510869</v>
      </c>
      <c r="AX46" s="8">
        <v>150.42491117593005</v>
      </c>
      <c r="AY46" s="8">
        <v>153.07548450644998</v>
      </c>
      <c r="AZ46" s="8">
        <v>155.99544645195138</v>
      </c>
      <c r="BA46" s="8">
        <v>157.07504894821878</v>
      </c>
      <c r="BB46" s="8">
        <v>156.10718762848953</v>
      </c>
      <c r="BC46" s="8">
        <v>153.2915686601136</v>
      </c>
      <c r="BD46" s="8">
        <v>147.76266680632025</v>
      </c>
      <c r="BE46" s="19">
        <v>139.16839956610977</v>
      </c>
      <c r="BF46" s="8"/>
      <c r="BG46" s="8"/>
      <c r="BH46" s="8"/>
      <c r="BI46" s="8"/>
      <c r="BJ46" s="8"/>
      <c r="BK46" s="8"/>
      <c r="BL46" s="8"/>
      <c r="BM46" s="8"/>
    </row>
    <row r="47" spans="1:65" x14ac:dyDescent="0.2">
      <c r="A47" s="7" t="str">
        <f t="shared" si="0"/>
        <v>mwg_mw_gg_QU_20</v>
      </c>
      <c r="B47" s="5" t="s">
        <v>3861</v>
      </c>
      <c r="C47" s="5" t="s">
        <v>536</v>
      </c>
      <c r="D47" s="5">
        <v>20</v>
      </c>
      <c r="E47" s="8">
        <v>100</v>
      </c>
      <c r="F47" s="8">
        <v>100.25871637818504</v>
      </c>
      <c r="G47" s="8">
        <v>100.24435836986055</v>
      </c>
      <c r="H47" s="8">
        <v>100.68805033954912</v>
      </c>
      <c r="I47" s="8">
        <v>101.22349812585406</v>
      </c>
      <c r="J47" s="8">
        <v>101.91527186920869</v>
      </c>
      <c r="K47" s="8">
        <v>102.45279295870137</v>
      </c>
      <c r="L47" s="8">
        <v>106.95375844926843</v>
      </c>
      <c r="M47" s="8">
        <v>111.68587487132669</v>
      </c>
      <c r="N47" s="8">
        <v>116.02081262757464</v>
      </c>
      <c r="O47" s="8">
        <v>116.14336402042871</v>
      </c>
      <c r="P47" s="8">
        <v>117.93688980711731</v>
      </c>
      <c r="Q47" s="8">
        <v>119.80297715659843</v>
      </c>
      <c r="R47" s="8">
        <v>122.29207952288202</v>
      </c>
      <c r="S47" s="8">
        <v>122.84088086199972</v>
      </c>
      <c r="T47" s="8">
        <v>124.09911817747837</v>
      </c>
      <c r="U47" s="8">
        <v>125.29340388595575</v>
      </c>
      <c r="V47" s="8">
        <v>126.48611017478549</v>
      </c>
      <c r="W47" s="8">
        <v>127.02980643724807</v>
      </c>
      <c r="X47" s="8">
        <v>129.29273595314677</v>
      </c>
      <c r="Y47" s="8">
        <v>131.87227964914905</v>
      </c>
      <c r="Z47" s="8">
        <v>134.11531057883047</v>
      </c>
      <c r="AA47" s="8">
        <v>133.66624025845741</v>
      </c>
      <c r="AB47" s="8">
        <v>135.1277891940899</v>
      </c>
      <c r="AC47" s="8">
        <v>137.25479314457712</v>
      </c>
      <c r="AD47" s="8">
        <v>139.83479800197424</v>
      </c>
      <c r="AE47" s="8">
        <v>140.23004307084358</v>
      </c>
      <c r="AF47" s="8">
        <v>139.81590917854498</v>
      </c>
      <c r="AG47" s="8">
        <v>138.83689421269142</v>
      </c>
      <c r="AH47" s="8">
        <v>141.21639710847037</v>
      </c>
      <c r="AI47" s="8">
        <v>144.91721066295619</v>
      </c>
      <c r="AJ47" s="8">
        <v>150.25053184767364</v>
      </c>
      <c r="AK47" s="8">
        <v>151.76539939409187</v>
      </c>
      <c r="AL47" s="8">
        <v>150.55743351183713</v>
      </c>
      <c r="AM47" s="8">
        <v>149.12629176256596</v>
      </c>
      <c r="AN47" s="8">
        <v>148.64163107806186</v>
      </c>
      <c r="AO47" s="8">
        <v>149.93757330172878</v>
      </c>
      <c r="AP47" s="8">
        <v>150.14208116040263</v>
      </c>
      <c r="AQ47" s="8">
        <v>150.18523393768371</v>
      </c>
      <c r="AR47" s="8">
        <v>150.57777193265682</v>
      </c>
      <c r="AS47" s="8">
        <v>150.70579438097425</v>
      </c>
      <c r="AT47" s="8">
        <v>149.87717616021419</v>
      </c>
      <c r="AU47" s="8">
        <v>148.69007569255243</v>
      </c>
      <c r="AV47" s="8">
        <v>148.06903613446286</v>
      </c>
      <c r="AW47" s="8">
        <v>148.35331928104668</v>
      </c>
      <c r="AX47" s="8">
        <v>149.45299741306999</v>
      </c>
      <c r="AY47" s="8">
        <v>151.98661108333576</v>
      </c>
      <c r="AZ47" s="8">
        <v>154.81945256142282</v>
      </c>
      <c r="BA47" s="8">
        <v>155.81336806341693</v>
      </c>
      <c r="BB47" s="8">
        <v>154.40735840814378</v>
      </c>
      <c r="BC47" s="8">
        <v>151.31876800654095</v>
      </c>
      <c r="BD47" s="8">
        <v>145.67726524955944</v>
      </c>
      <c r="BE47" s="19">
        <v>137.38340928603182</v>
      </c>
      <c r="BF47" s="8"/>
      <c r="BG47" s="8"/>
      <c r="BH47" s="8"/>
      <c r="BI47" s="8"/>
      <c r="BJ47" s="8"/>
      <c r="BK47" s="8"/>
      <c r="BL47" s="8"/>
      <c r="BM47" s="8"/>
    </row>
    <row r="48" spans="1:65" x14ac:dyDescent="0.2">
      <c r="A48" s="7" t="str">
        <f t="shared" si="0"/>
        <v>mwg_mw_gg_QU_21</v>
      </c>
      <c r="B48" s="5" t="s">
        <v>3861</v>
      </c>
      <c r="C48" s="5" t="s">
        <v>536</v>
      </c>
      <c r="D48" s="5">
        <v>21</v>
      </c>
      <c r="E48" s="8">
        <v>100</v>
      </c>
      <c r="F48" s="8">
        <v>99.872332143984053</v>
      </c>
      <c r="G48" s="8">
        <v>99.749297465773068</v>
      </c>
      <c r="H48" s="8">
        <v>100.3658004571666</v>
      </c>
      <c r="I48" s="8">
        <v>101.04102318026412</v>
      </c>
      <c r="J48" s="8">
        <v>101.45234116908516</v>
      </c>
      <c r="K48" s="8">
        <v>101.58462947437344</v>
      </c>
      <c r="L48" s="8">
        <v>105.36771507201377</v>
      </c>
      <c r="M48" s="8">
        <v>109.74361753246551</v>
      </c>
      <c r="N48" s="8">
        <v>112.93346367241448</v>
      </c>
      <c r="O48" s="8">
        <v>112.95813915245851</v>
      </c>
      <c r="P48" s="8">
        <v>114.35331202407293</v>
      </c>
      <c r="Q48" s="8">
        <v>116.69277966052401</v>
      </c>
      <c r="R48" s="8">
        <v>119.58109583063772</v>
      </c>
      <c r="S48" s="8">
        <v>121.08723384174773</v>
      </c>
      <c r="T48" s="8">
        <v>123.62953442158944</v>
      </c>
      <c r="U48" s="8">
        <v>125.53894487336254</v>
      </c>
      <c r="V48" s="8">
        <v>127.32949511919259</v>
      </c>
      <c r="W48" s="8">
        <v>128.45339243996659</v>
      </c>
      <c r="X48" s="8">
        <v>130.70151453392643</v>
      </c>
      <c r="Y48" s="8">
        <v>133.36899566616265</v>
      </c>
      <c r="Z48" s="8">
        <v>134.3722858818694</v>
      </c>
      <c r="AA48" s="8">
        <v>132.79031393202376</v>
      </c>
      <c r="AB48" s="8">
        <v>133.08035148800673</v>
      </c>
      <c r="AC48" s="8">
        <v>134.39989657798102</v>
      </c>
      <c r="AD48" s="8">
        <v>136.2433012000059</v>
      </c>
      <c r="AE48" s="8">
        <v>135.65096599991725</v>
      </c>
      <c r="AF48" s="8">
        <v>134.82956459407004</v>
      </c>
      <c r="AG48" s="8">
        <v>134.50431946994377</v>
      </c>
      <c r="AH48" s="8">
        <v>137.72769670217977</v>
      </c>
      <c r="AI48" s="8">
        <v>142.06311021650876</v>
      </c>
      <c r="AJ48" s="8">
        <v>146.89922838219118</v>
      </c>
      <c r="AK48" s="8">
        <v>147.75551832854737</v>
      </c>
      <c r="AL48" s="8">
        <v>146.56898722811852</v>
      </c>
      <c r="AM48" s="8">
        <v>145.1638330126444</v>
      </c>
      <c r="AN48" s="8">
        <v>144.49740595421591</v>
      </c>
      <c r="AO48" s="8">
        <v>145.51143151458615</v>
      </c>
      <c r="AP48" s="8">
        <v>146.02245572643966</v>
      </c>
      <c r="AQ48" s="8">
        <v>146.60869159487501</v>
      </c>
      <c r="AR48" s="8">
        <v>147.48469430130459</v>
      </c>
      <c r="AS48" s="8">
        <v>147.36197613395143</v>
      </c>
      <c r="AT48" s="8">
        <v>145.40499531645401</v>
      </c>
      <c r="AU48" s="8">
        <v>142.68364116399823</v>
      </c>
      <c r="AV48" s="8">
        <v>141.44815033072643</v>
      </c>
      <c r="AW48" s="8">
        <v>142.09132765180576</v>
      </c>
      <c r="AX48" s="8">
        <v>143.03992621221005</v>
      </c>
      <c r="AY48" s="8">
        <v>144.56981947449196</v>
      </c>
      <c r="AZ48" s="8">
        <v>146.38443953631926</v>
      </c>
      <c r="BA48" s="8">
        <v>145.99254251030317</v>
      </c>
      <c r="BB48" s="8">
        <v>144.83533603621274</v>
      </c>
      <c r="BC48" s="8">
        <v>141.27892781460602</v>
      </c>
      <c r="BD48" s="8">
        <v>136.45703421707262</v>
      </c>
      <c r="BE48" s="19">
        <v>128.32247323155607</v>
      </c>
      <c r="BF48" s="8"/>
      <c r="BG48" s="8"/>
      <c r="BH48" s="8"/>
      <c r="BI48" s="8"/>
      <c r="BJ48" s="8"/>
      <c r="BK48" s="8"/>
      <c r="BL48" s="8"/>
      <c r="BM48" s="8"/>
    </row>
    <row r="49" spans="1:65" x14ac:dyDescent="0.2">
      <c r="A49" s="7" t="str">
        <f t="shared" si="0"/>
        <v>mwg_mw_gg_QU_22</v>
      </c>
      <c r="B49" s="5" t="s">
        <v>3861</v>
      </c>
      <c r="C49" s="5" t="s">
        <v>536</v>
      </c>
      <c r="D49" s="5">
        <v>22</v>
      </c>
      <c r="E49" s="8">
        <v>100</v>
      </c>
      <c r="F49" s="8">
        <v>99.757900474890405</v>
      </c>
      <c r="G49" s="8">
        <v>99.447323420931028</v>
      </c>
      <c r="H49" s="8">
        <v>99.976069528032198</v>
      </c>
      <c r="I49" s="8">
        <v>100.48591799173333</v>
      </c>
      <c r="J49" s="8">
        <v>101.14623995086242</v>
      </c>
      <c r="K49" s="8">
        <v>101.54221017811427</v>
      </c>
      <c r="L49" s="8">
        <v>105.60953469930871</v>
      </c>
      <c r="M49" s="8">
        <v>110.14368695661257</v>
      </c>
      <c r="N49" s="8">
        <v>113.76457664386868</v>
      </c>
      <c r="O49" s="8">
        <v>113.86690917011521</v>
      </c>
      <c r="P49" s="8">
        <v>115.10474375431927</v>
      </c>
      <c r="Q49" s="8">
        <v>116.95403110027304</v>
      </c>
      <c r="R49" s="8">
        <v>119.03350986652602</v>
      </c>
      <c r="S49" s="8">
        <v>119.44224158097056</v>
      </c>
      <c r="T49" s="8">
        <v>120.47409279094835</v>
      </c>
      <c r="U49" s="8">
        <v>121.60321064876933</v>
      </c>
      <c r="V49" s="8">
        <v>122.85794797133433</v>
      </c>
      <c r="W49" s="8">
        <v>123.63270262898108</v>
      </c>
      <c r="X49" s="8">
        <v>125.85871562419375</v>
      </c>
      <c r="Y49" s="8">
        <v>128.51616498973743</v>
      </c>
      <c r="Z49" s="8">
        <v>131.01681269398946</v>
      </c>
      <c r="AA49" s="8">
        <v>131.10238204815104</v>
      </c>
      <c r="AB49" s="8">
        <v>133.5159001860012</v>
      </c>
      <c r="AC49" s="8">
        <v>136.34369828610923</v>
      </c>
      <c r="AD49" s="8">
        <v>139.33580073678965</v>
      </c>
      <c r="AE49" s="8">
        <v>139.60991051066523</v>
      </c>
      <c r="AF49" s="8">
        <v>139.06336139259531</v>
      </c>
      <c r="AG49" s="8">
        <v>138.34278599966356</v>
      </c>
      <c r="AH49" s="8">
        <v>140.83164865804645</v>
      </c>
      <c r="AI49" s="8">
        <v>143.84808567034284</v>
      </c>
      <c r="AJ49" s="8">
        <v>148.22335360724375</v>
      </c>
      <c r="AK49" s="8">
        <v>149.33270642470549</v>
      </c>
      <c r="AL49" s="8">
        <v>148.87928717231901</v>
      </c>
      <c r="AM49" s="8">
        <v>148.03375081434649</v>
      </c>
      <c r="AN49" s="8">
        <v>147.95691282621809</v>
      </c>
      <c r="AO49" s="8">
        <v>149.31897528737753</v>
      </c>
      <c r="AP49" s="8">
        <v>150.0335307498863</v>
      </c>
      <c r="AQ49" s="8">
        <v>150.59951299932814</v>
      </c>
      <c r="AR49" s="8">
        <v>151.27441964558878</v>
      </c>
      <c r="AS49" s="8">
        <v>151.57626383183435</v>
      </c>
      <c r="AT49" s="8">
        <v>150.40518883035313</v>
      </c>
      <c r="AU49" s="8">
        <v>149.17238415193495</v>
      </c>
      <c r="AV49" s="8">
        <v>148.27684929274889</v>
      </c>
      <c r="AW49" s="8">
        <v>148.86177675876999</v>
      </c>
      <c r="AX49" s="8">
        <v>149.64945304206847</v>
      </c>
      <c r="AY49" s="8">
        <v>152.18408009528642</v>
      </c>
      <c r="AZ49" s="8">
        <v>154.74831630865111</v>
      </c>
      <c r="BA49" s="8">
        <v>156.4219631658018</v>
      </c>
      <c r="BB49" s="8">
        <v>155.61237742195362</v>
      </c>
      <c r="BC49" s="8">
        <v>153.00488728589607</v>
      </c>
      <c r="BD49" s="8">
        <v>147.34395393846884</v>
      </c>
      <c r="BE49" s="19">
        <v>138.9416206444817</v>
      </c>
      <c r="BF49" s="8"/>
      <c r="BG49" s="8"/>
      <c r="BH49" s="8"/>
      <c r="BI49" s="8"/>
      <c r="BJ49" s="8"/>
      <c r="BK49" s="8"/>
      <c r="BL49" s="8"/>
      <c r="BM49" s="8"/>
    </row>
    <row r="50" spans="1:65" x14ac:dyDescent="0.2">
      <c r="A50" s="7" t="str">
        <f t="shared" si="0"/>
        <v>mwg_mw_gg_QU_23</v>
      </c>
      <c r="B50" s="5" t="s">
        <v>3861</v>
      </c>
      <c r="C50" s="5" t="s">
        <v>536</v>
      </c>
      <c r="D50" s="5">
        <v>23</v>
      </c>
      <c r="E50" s="8">
        <v>100</v>
      </c>
      <c r="F50" s="8">
        <v>100.46475471144858</v>
      </c>
      <c r="G50" s="8">
        <v>100.77551026978831</v>
      </c>
      <c r="H50" s="8">
        <v>101.84464371844778</v>
      </c>
      <c r="I50" s="8">
        <v>102.5446898611191</v>
      </c>
      <c r="J50" s="8">
        <v>103.33229824448887</v>
      </c>
      <c r="K50" s="8">
        <v>103.97766600652618</v>
      </c>
      <c r="L50" s="8">
        <v>108.26547650067435</v>
      </c>
      <c r="M50" s="8">
        <v>112.66454947711223</v>
      </c>
      <c r="N50" s="8">
        <v>115.70993843219804</v>
      </c>
      <c r="O50" s="8">
        <v>114.7940733767726</v>
      </c>
      <c r="P50" s="8">
        <v>114.94419140298832</v>
      </c>
      <c r="Q50" s="8">
        <v>115.89782052664589</v>
      </c>
      <c r="R50" s="8">
        <v>117.87461622204647</v>
      </c>
      <c r="S50" s="8">
        <v>119.33213425220556</v>
      </c>
      <c r="T50" s="8">
        <v>121.43287527554169</v>
      </c>
      <c r="U50" s="8">
        <v>122.79628492055805</v>
      </c>
      <c r="V50" s="8">
        <v>123.10744733743029</v>
      </c>
      <c r="W50" s="8">
        <v>122.61065398147177</v>
      </c>
      <c r="X50" s="8">
        <v>123.59846986696978</v>
      </c>
      <c r="Y50" s="8">
        <v>126.03589106165673</v>
      </c>
      <c r="Z50" s="8">
        <v>129.09063944950867</v>
      </c>
      <c r="AA50" s="8">
        <v>130.55134558048277</v>
      </c>
      <c r="AB50" s="8">
        <v>133.62727135334515</v>
      </c>
      <c r="AC50" s="8">
        <v>136.34617350105717</v>
      </c>
      <c r="AD50" s="8">
        <v>139.1443819915298</v>
      </c>
      <c r="AE50" s="8">
        <v>139.56605706591077</v>
      </c>
      <c r="AF50" s="8">
        <v>139.95407050871805</v>
      </c>
      <c r="AG50" s="8">
        <v>140.35976607733949</v>
      </c>
      <c r="AH50" s="8">
        <v>144.03155945998881</v>
      </c>
      <c r="AI50" s="8">
        <v>147.76150405665726</v>
      </c>
      <c r="AJ50" s="8">
        <v>150.61026090422365</v>
      </c>
      <c r="AK50" s="8">
        <v>149.50676906823023</v>
      </c>
      <c r="AL50" s="8">
        <v>146.0870933341979</v>
      </c>
      <c r="AM50" s="8">
        <v>143.47943441198541</v>
      </c>
      <c r="AN50" s="8">
        <v>140.9190014454604</v>
      </c>
      <c r="AO50" s="8">
        <v>140.02797231414567</v>
      </c>
      <c r="AP50" s="8">
        <v>139.29303859803167</v>
      </c>
      <c r="AQ50" s="8">
        <v>139.26757002264853</v>
      </c>
      <c r="AR50" s="8">
        <v>139.71949813647728</v>
      </c>
      <c r="AS50" s="8">
        <v>139.8142822672643</v>
      </c>
      <c r="AT50" s="8">
        <v>138.67039139423991</v>
      </c>
      <c r="AU50" s="8">
        <v>137.30893107555642</v>
      </c>
      <c r="AV50" s="8">
        <v>136.16877711408358</v>
      </c>
      <c r="AW50" s="8">
        <v>136.53854539248195</v>
      </c>
      <c r="AX50" s="8">
        <v>137.87440164588699</v>
      </c>
      <c r="AY50" s="8">
        <v>140.24454760100568</v>
      </c>
      <c r="AZ50" s="8">
        <v>142.48075678751903</v>
      </c>
      <c r="BA50" s="8">
        <v>142.39540160091437</v>
      </c>
      <c r="BB50" s="8">
        <v>140.91760821613875</v>
      </c>
      <c r="BC50" s="8">
        <v>138.1583174699829</v>
      </c>
      <c r="BD50" s="8">
        <v>133.46814426261827</v>
      </c>
      <c r="BE50" s="19">
        <v>125.56872151749707</v>
      </c>
      <c r="BF50" s="8"/>
      <c r="BG50" s="8"/>
      <c r="BH50" s="8"/>
      <c r="BI50" s="8"/>
      <c r="BJ50" s="8"/>
      <c r="BK50" s="8"/>
      <c r="BL50" s="8"/>
      <c r="BM50" s="8"/>
    </row>
    <row r="51" spans="1:65" x14ac:dyDescent="0.2">
      <c r="A51" s="7" t="str">
        <f t="shared" si="0"/>
        <v>mwg_mw_gg_QU_24</v>
      </c>
      <c r="B51" s="5" t="s">
        <v>3861</v>
      </c>
      <c r="C51" s="5" t="s">
        <v>536</v>
      </c>
      <c r="D51" s="5">
        <v>24</v>
      </c>
      <c r="E51" s="8">
        <v>100</v>
      </c>
      <c r="F51" s="8">
        <v>100.1252716543659</v>
      </c>
      <c r="G51" s="8">
        <v>99.917555129266702</v>
      </c>
      <c r="H51" s="8">
        <v>100.13366994407177</v>
      </c>
      <c r="I51" s="8">
        <v>100.85412144480235</v>
      </c>
      <c r="J51" s="8">
        <v>101.92527612066807</v>
      </c>
      <c r="K51" s="8">
        <v>102.73771833599164</v>
      </c>
      <c r="L51" s="8">
        <v>106.82537885124856</v>
      </c>
      <c r="M51" s="8">
        <v>110.32697914896784</v>
      </c>
      <c r="N51" s="8">
        <v>113.99007911693663</v>
      </c>
      <c r="O51" s="8">
        <v>113.76959645188117</v>
      </c>
      <c r="P51" s="8">
        <v>115.83580860477558</v>
      </c>
      <c r="Q51" s="8">
        <v>117.57063596503694</v>
      </c>
      <c r="R51" s="8">
        <v>120.5901675650171</v>
      </c>
      <c r="S51" s="8">
        <v>122.6099073747426</v>
      </c>
      <c r="T51" s="8">
        <v>124.27756551383366</v>
      </c>
      <c r="U51" s="8">
        <v>125.59539872069008</v>
      </c>
      <c r="V51" s="8">
        <v>126.19862893050735</v>
      </c>
      <c r="W51" s="8">
        <v>126.6031663927854</v>
      </c>
      <c r="X51" s="8">
        <v>128.21216872913649</v>
      </c>
      <c r="Y51" s="8">
        <v>129.78055965342216</v>
      </c>
      <c r="Z51" s="8">
        <v>131.10176809747625</v>
      </c>
      <c r="AA51" s="8">
        <v>130.51662211028869</v>
      </c>
      <c r="AB51" s="8">
        <v>132.84625387433883</v>
      </c>
      <c r="AC51" s="8">
        <v>136.05365898051775</v>
      </c>
      <c r="AD51" s="8">
        <v>139.57182942807592</v>
      </c>
      <c r="AE51" s="8">
        <v>139.86010698813217</v>
      </c>
      <c r="AF51" s="8">
        <v>139.80069460559739</v>
      </c>
      <c r="AG51" s="8">
        <v>139.04367961617515</v>
      </c>
      <c r="AH51" s="8">
        <v>141.1007591220324</v>
      </c>
      <c r="AI51" s="8">
        <v>143.84464023885724</v>
      </c>
      <c r="AJ51" s="8">
        <v>148.87699264900982</v>
      </c>
      <c r="AK51" s="8">
        <v>151.3470589941148</v>
      </c>
      <c r="AL51" s="8">
        <v>151.8791239972596</v>
      </c>
      <c r="AM51" s="8">
        <v>151.49987234090764</v>
      </c>
      <c r="AN51" s="8">
        <v>152.43813090826453</v>
      </c>
      <c r="AO51" s="8">
        <v>155.78452077103665</v>
      </c>
      <c r="AP51" s="8">
        <v>157.84146586386876</v>
      </c>
      <c r="AQ51" s="8">
        <v>159.91967445773147</v>
      </c>
      <c r="AR51" s="8">
        <v>161.10447600678563</v>
      </c>
      <c r="AS51" s="8">
        <v>160.91832787694307</v>
      </c>
      <c r="AT51" s="8">
        <v>158.9670747405647</v>
      </c>
      <c r="AU51" s="8">
        <v>157.48815125095987</v>
      </c>
      <c r="AV51" s="8">
        <v>158.20987671103646</v>
      </c>
      <c r="AW51" s="8">
        <v>159.38491954840492</v>
      </c>
      <c r="AX51" s="8">
        <v>161.44916502141118</v>
      </c>
      <c r="AY51" s="8">
        <v>164.66463467483035</v>
      </c>
      <c r="AZ51" s="8">
        <v>168.68326399621472</v>
      </c>
      <c r="BA51" s="8">
        <v>169.70157668173582</v>
      </c>
      <c r="BB51" s="8">
        <v>167.31275903738594</v>
      </c>
      <c r="BC51" s="8">
        <v>162.60427356360239</v>
      </c>
      <c r="BD51" s="8">
        <v>156.2054044680558</v>
      </c>
      <c r="BE51" s="19">
        <v>148.3928630821448</v>
      </c>
      <c r="BF51" s="8"/>
      <c r="BG51" s="8"/>
      <c r="BH51" s="8"/>
      <c r="BI51" s="8"/>
      <c r="BJ51" s="8"/>
      <c r="BK51" s="8"/>
      <c r="BL51" s="8"/>
      <c r="BM51" s="8"/>
    </row>
    <row r="52" spans="1:65" x14ac:dyDescent="0.2">
      <c r="A52" s="7" t="str">
        <f t="shared" si="0"/>
        <v>mwg_mw_gg_QU_25</v>
      </c>
      <c r="B52" s="5" t="s">
        <v>3861</v>
      </c>
      <c r="C52" s="5" t="s">
        <v>536</v>
      </c>
      <c r="D52" s="5">
        <v>25</v>
      </c>
      <c r="E52" s="8">
        <v>100</v>
      </c>
      <c r="F52" s="8">
        <v>98.332756232896728</v>
      </c>
      <c r="G52" s="8">
        <v>96.875857687455621</v>
      </c>
      <c r="H52" s="8">
        <v>96.499331696309696</v>
      </c>
      <c r="I52" s="8">
        <v>96.503432361717771</v>
      </c>
      <c r="J52" s="8">
        <v>96.853756189675778</v>
      </c>
      <c r="K52" s="8">
        <v>97.129686272259008</v>
      </c>
      <c r="L52" s="8">
        <v>99.907137452344884</v>
      </c>
      <c r="M52" s="8">
        <v>102.95019908807141</v>
      </c>
      <c r="N52" s="8">
        <v>105.48329951427264</v>
      </c>
      <c r="O52" s="8">
        <v>105.83867705758905</v>
      </c>
      <c r="P52" s="8">
        <v>108.27242952509438</v>
      </c>
      <c r="Q52" s="8">
        <v>110.95121957033113</v>
      </c>
      <c r="R52" s="8">
        <v>113.47363307912508</v>
      </c>
      <c r="S52" s="8">
        <v>113.64704283165339</v>
      </c>
      <c r="T52" s="8">
        <v>113.16612450403819</v>
      </c>
      <c r="U52" s="8">
        <v>113.13089870819817</v>
      </c>
      <c r="V52" s="8">
        <v>113.57720440607669</v>
      </c>
      <c r="W52" s="8">
        <v>114.34676814258346</v>
      </c>
      <c r="X52" s="8">
        <v>117.51769358242304</v>
      </c>
      <c r="Y52" s="8">
        <v>120.81430040818788</v>
      </c>
      <c r="Z52" s="8">
        <v>124.56733805594929</v>
      </c>
      <c r="AA52" s="8">
        <v>124.94529935189307</v>
      </c>
      <c r="AB52" s="8">
        <v>127.62323252616814</v>
      </c>
      <c r="AC52" s="8">
        <v>130.47158928930159</v>
      </c>
      <c r="AD52" s="8">
        <v>133.47856609293396</v>
      </c>
      <c r="AE52" s="8">
        <v>133.80101358458475</v>
      </c>
      <c r="AF52" s="8">
        <v>133.0249268164367</v>
      </c>
      <c r="AG52" s="8">
        <v>131.90846912505774</v>
      </c>
      <c r="AH52" s="8">
        <v>134.90056630910146</v>
      </c>
      <c r="AI52" s="8">
        <v>139.26126033027717</v>
      </c>
      <c r="AJ52" s="8">
        <v>145.86781959259076</v>
      </c>
      <c r="AK52" s="8">
        <v>148.05237862270783</v>
      </c>
      <c r="AL52" s="8">
        <v>149.35190000893411</v>
      </c>
      <c r="AM52" s="8">
        <v>150.70090306905379</v>
      </c>
      <c r="AN52" s="8">
        <v>154.536681331041</v>
      </c>
      <c r="AO52" s="8">
        <v>160.35033702266074</v>
      </c>
      <c r="AP52" s="8">
        <v>164.50322338283092</v>
      </c>
      <c r="AQ52" s="8">
        <v>167.67066137494785</v>
      </c>
      <c r="AR52" s="8">
        <v>169.50154521787945</v>
      </c>
      <c r="AS52" s="8">
        <v>170.99724978851737</v>
      </c>
      <c r="AT52" s="8">
        <v>170.98663630841307</v>
      </c>
      <c r="AU52" s="8">
        <v>170.9975799907584</v>
      </c>
      <c r="AV52" s="8">
        <v>171.94045368904904</v>
      </c>
      <c r="AW52" s="8">
        <v>173.8754082580175</v>
      </c>
      <c r="AX52" s="8">
        <v>176.64577798156259</v>
      </c>
      <c r="AY52" s="8">
        <v>181.15230857467517</v>
      </c>
      <c r="AZ52" s="8">
        <v>186.41542778508799</v>
      </c>
      <c r="BA52" s="8">
        <v>190.62525554876765</v>
      </c>
      <c r="BB52" s="8">
        <v>190.38532474653485</v>
      </c>
      <c r="BC52" s="8">
        <v>186.51678514301008</v>
      </c>
      <c r="BD52" s="8">
        <v>178.71742407695572</v>
      </c>
      <c r="BE52" s="19">
        <v>169.2715159275408</v>
      </c>
      <c r="BF52" s="8"/>
      <c r="BG52" s="8"/>
      <c r="BH52" s="8"/>
      <c r="BI52" s="8"/>
      <c r="BJ52" s="8"/>
      <c r="BK52" s="8"/>
      <c r="BL52" s="8"/>
      <c r="BM52" s="8"/>
    </row>
    <row r="53" spans="1:65" x14ac:dyDescent="0.2">
      <c r="A53" s="7" t="str">
        <f t="shared" si="0"/>
        <v>mwg_mw_gg_QU_26</v>
      </c>
      <c r="B53" s="5" t="s">
        <v>3861</v>
      </c>
      <c r="C53" s="5" t="s">
        <v>536</v>
      </c>
      <c r="D53" s="5">
        <v>26</v>
      </c>
      <c r="E53" s="8">
        <v>100</v>
      </c>
      <c r="F53" s="8">
        <v>100.21327720021087</v>
      </c>
      <c r="G53" s="8">
        <v>100.04884739806209</v>
      </c>
      <c r="H53" s="8">
        <v>100.19621921912714</v>
      </c>
      <c r="I53" s="8">
        <v>101.43262984078281</v>
      </c>
      <c r="J53" s="8">
        <v>102.92295289917932</v>
      </c>
      <c r="K53" s="8">
        <v>103.85918086511231</v>
      </c>
      <c r="L53" s="8">
        <v>108.04283680177258</v>
      </c>
      <c r="M53" s="8">
        <v>109.86082230301118</v>
      </c>
      <c r="N53" s="8">
        <v>112.81240131389747</v>
      </c>
      <c r="O53" s="8">
        <v>111.19075833060198</v>
      </c>
      <c r="P53" s="8">
        <v>113.21220305219957</v>
      </c>
      <c r="Q53" s="8">
        <v>114.08724416624597</v>
      </c>
      <c r="R53" s="8">
        <v>116.82657609392599</v>
      </c>
      <c r="S53" s="8">
        <v>120.98269844756369</v>
      </c>
      <c r="T53" s="8">
        <v>122.72964204021032</v>
      </c>
      <c r="U53" s="8">
        <v>125.26831777075411</v>
      </c>
      <c r="V53" s="8">
        <v>124.02025119857002</v>
      </c>
      <c r="W53" s="8">
        <v>124.22072969017943</v>
      </c>
      <c r="X53" s="8">
        <v>123.45511750731684</v>
      </c>
      <c r="Y53" s="8">
        <v>124.08084085500052</v>
      </c>
      <c r="Z53" s="8">
        <v>124.5593886660987</v>
      </c>
      <c r="AA53" s="8">
        <v>124.04813752766711</v>
      </c>
      <c r="AB53" s="8">
        <v>124.44631554941031</v>
      </c>
      <c r="AC53" s="8">
        <v>126.22189088031871</v>
      </c>
      <c r="AD53" s="8">
        <v>128.58452210548208</v>
      </c>
      <c r="AE53" s="8">
        <v>129.46489433897702</v>
      </c>
      <c r="AF53" s="8">
        <v>130.23565873094137</v>
      </c>
      <c r="AG53" s="8">
        <v>130.7353843927234</v>
      </c>
      <c r="AH53" s="8">
        <v>131.99285415231336</v>
      </c>
      <c r="AI53" s="8">
        <v>132.50941313137807</v>
      </c>
      <c r="AJ53" s="8">
        <v>133.67901063952405</v>
      </c>
      <c r="AK53" s="8">
        <v>133.92041423951892</v>
      </c>
      <c r="AL53" s="8">
        <v>132.0711791041648</v>
      </c>
      <c r="AM53" s="8">
        <v>129.35067780311516</v>
      </c>
      <c r="AN53" s="8">
        <v>126.87627575479034</v>
      </c>
      <c r="AO53" s="8">
        <v>126.20998400876232</v>
      </c>
      <c r="AP53" s="8">
        <v>125.39579293163105</v>
      </c>
      <c r="AQ53" s="8">
        <v>124.57992970115816</v>
      </c>
      <c r="AR53" s="8">
        <v>124.96733674070155</v>
      </c>
      <c r="AS53" s="8">
        <v>124.96388578515128</v>
      </c>
      <c r="AT53" s="8">
        <v>124.60935738563639</v>
      </c>
      <c r="AU53" s="8">
        <v>123.26518421548764</v>
      </c>
      <c r="AV53" s="8">
        <v>122.28782404736364</v>
      </c>
      <c r="AW53" s="8">
        <v>122.36256515132624</v>
      </c>
      <c r="AX53" s="8">
        <v>123.07811523349388</v>
      </c>
      <c r="AY53" s="8">
        <v>124.5507345637145</v>
      </c>
      <c r="AZ53" s="8">
        <v>125.37210560528763</v>
      </c>
      <c r="BA53" s="8">
        <v>124.89642304366191</v>
      </c>
      <c r="BB53" s="8">
        <v>122.05263750267697</v>
      </c>
      <c r="BC53" s="8">
        <v>118.40021973239362</v>
      </c>
      <c r="BD53" s="8">
        <v>113.96435779664073</v>
      </c>
      <c r="BE53" s="19">
        <v>109.31653862048178</v>
      </c>
      <c r="BF53" s="8"/>
      <c r="BG53" s="8"/>
      <c r="BH53" s="8"/>
      <c r="BI53" s="8"/>
      <c r="BJ53" s="8"/>
      <c r="BK53" s="8"/>
      <c r="BL53" s="8"/>
      <c r="BM53" s="8"/>
    </row>
    <row r="54" spans="1:65" x14ac:dyDescent="0.2">
      <c r="A54" s="7" t="str">
        <f t="shared" si="0"/>
        <v>bue_nemiet_gg_QU_1</v>
      </c>
      <c r="B54" s="5" t="s">
        <v>3862</v>
      </c>
      <c r="C54" s="5" t="s">
        <v>536</v>
      </c>
      <c r="D54" s="5">
        <v>1</v>
      </c>
      <c r="E54" s="8">
        <v>100</v>
      </c>
      <c r="F54" s="8">
        <v>101.76220536990364</v>
      </c>
      <c r="G54" s="8">
        <v>100.28739924043835</v>
      </c>
      <c r="H54" s="8">
        <v>98.623894831152441</v>
      </c>
      <c r="I54" s="8">
        <v>96.435143800039114</v>
      </c>
      <c r="J54" s="8">
        <v>94.690429362220684</v>
      </c>
      <c r="K54" s="8">
        <v>94.537405507944428</v>
      </c>
      <c r="L54" s="8">
        <v>97.018713644941457</v>
      </c>
      <c r="M54" s="8">
        <v>101.1182151655119</v>
      </c>
      <c r="N54" s="8">
        <v>106.29611640460006</v>
      </c>
      <c r="O54" s="8">
        <v>110.13221773050709</v>
      </c>
      <c r="P54" s="8">
        <v>113.19875577880011</v>
      </c>
      <c r="Q54" s="8">
        <v>112.41214785269877</v>
      </c>
      <c r="R54" s="8">
        <v>110.64379433872959</v>
      </c>
      <c r="S54" s="8">
        <v>109.20822019599923</v>
      </c>
      <c r="T54" s="8">
        <v>109.05485427403734</v>
      </c>
      <c r="U54" s="8">
        <v>109.82821416137368</v>
      </c>
      <c r="V54" s="8">
        <v>109.66104628000858</v>
      </c>
      <c r="W54" s="8">
        <v>110.88542388015678</v>
      </c>
      <c r="X54" s="8">
        <v>111.35459839291217</v>
      </c>
      <c r="Y54" s="8">
        <v>111.19391986516189</v>
      </c>
      <c r="Z54" s="8">
        <v>107.93563716049918</v>
      </c>
      <c r="AA54" s="8">
        <v>106.03826922967029</v>
      </c>
      <c r="AB54" s="8">
        <v>106.73136725078514</v>
      </c>
      <c r="AC54" s="8">
        <v>106.98662017289884</v>
      </c>
      <c r="AD54" s="8">
        <v>105.50178924524209</v>
      </c>
      <c r="AE54" s="8">
        <v>104.40034639857377</v>
      </c>
      <c r="AF54" s="8">
        <v>102.11953607493889</v>
      </c>
      <c r="AG54" s="8">
        <v>98.888509354354753</v>
      </c>
      <c r="AH54" s="8">
        <v>92.564400890772774</v>
      </c>
      <c r="AI54" s="8">
        <v>87.382408310841569</v>
      </c>
      <c r="AJ54" s="8">
        <v>82.920906572672777</v>
      </c>
      <c r="AK54" s="8">
        <v>81.374249892721025</v>
      </c>
      <c r="AL54" s="8">
        <v>81.886513247042316</v>
      </c>
      <c r="AM54" s="8">
        <v>85.329630083760108</v>
      </c>
      <c r="AN54" s="8">
        <v>88.952861084940778</v>
      </c>
      <c r="AO54" s="8">
        <v>92.357258690971548</v>
      </c>
      <c r="AP54" s="8">
        <v>95.7687363088437</v>
      </c>
      <c r="AQ54" s="8">
        <v>98.686954094320186</v>
      </c>
      <c r="AR54" s="8">
        <v>99.668042255007151</v>
      </c>
      <c r="AS54" s="8">
        <v>98.513170469239995</v>
      </c>
      <c r="AT54" s="8">
        <v>95.168007482078522</v>
      </c>
      <c r="AU54" s="8">
        <v>94.347035884843834</v>
      </c>
      <c r="AV54" s="8">
        <v>94.651165698481421</v>
      </c>
      <c r="AW54" s="8">
        <v>96.522898801150475</v>
      </c>
      <c r="AX54" s="8">
        <v>95.82920601766871</v>
      </c>
      <c r="AY54" s="8">
        <v>96.232782444127324</v>
      </c>
      <c r="AZ54" s="8">
        <v>97.687050702828245</v>
      </c>
      <c r="BA54" s="8">
        <v>100.32798004415484</v>
      </c>
      <c r="BB54" s="8">
        <v>100.56111344208504</v>
      </c>
      <c r="BC54" s="8">
        <v>98.527075696148032</v>
      </c>
      <c r="BD54" s="8">
        <v>97.265715590366554</v>
      </c>
      <c r="BE54" s="19">
        <v>97.937793994696449</v>
      </c>
      <c r="BF54" s="8"/>
      <c r="BG54" s="8"/>
      <c r="BH54" s="8"/>
      <c r="BI54" s="8"/>
      <c r="BJ54" s="8"/>
      <c r="BK54" s="8"/>
      <c r="BL54" s="8"/>
      <c r="BM54" s="8"/>
    </row>
    <row r="55" spans="1:65" x14ac:dyDescent="0.2">
      <c r="A55" s="7" t="str">
        <f t="shared" si="0"/>
        <v>bue_nemiet_gg_QU_2</v>
      </c>
      <c r="B55" s="5" t="s">
        <v>3862</v>
      </c>
      <c r="C55" s="5" t="s">
        <v>536</v>
      </c>
      <c r="D55" s="5">
        <v>2</v>
      </c>
      <c r="E55" s="8">
        <v>100</v>
      </c>
      <c r="F55" s="8">
        <v>102.32203693781061</v>
      </c>
      <c r="G55" s="8">
        <v>101.01514623565608</v>
      </c>
      <c r="H55" s="8">
        <v>99.594644754083617</v>
      </c>
      <c r="I55" s="8">
        <v>97.350331499091837</v>
      </c>
      <c r="J55" s="8">
        <v>96.050541318490971</v>
      </c>
      <c r="K55" s="8">
        <v>96.744574105617133</v>
      </c>
      <c r="L55" s="8">
        <v>99.03034373510225</v>
      </c>
      <c r="M55" s="8">
        <v>100.01829271654212</v>
      </c>
      <c r="N55" s="8">
        <v>99.574148774819776</v>
      </c>
      <c r="O55" s="8">
        <v>98.882935200391103</v>
      </c>
      <c r="P55" s="8">
        <v>102.03315024955293</v>
      </c>
      <c r="Q55" s="8">
        <v>104.95855964530817</v>
      </c>
      <c r="R55" s="8">
        <v>107.86950550793328</v>
      </c>
      <c r="S55" s="8">
        <v>107.45571023285197</v>
      </c>
      <c r="T55" s="8">
        <v>106.05891018503314</v>
      </c>
      <c r="U55" s="8">
        <v>104.16266528123923</v>
      </c>
      <c r="V55" s="8">
        <v>102.3797385750932</v>
      </c>
      <c r="W55" s="8">
        <v>102.81680285230517</v>
      </c>
      <c r="X55" s="8">
        <v>104.18113808115258</v>
      </c>
      <c r="Y55" s="8">
        <v>106.46161088908292</v>
      </c>
      <c r="Z55" s="8">
        <v>108.7439512076615</v>
      </c>
      <c r="AA55" s="8">
        <v>111.00069672183639</v>
      </c>
      <c r="AB55" s="8">
        <v>113.61063802495578</v>
      </c>
      <c r="AC55" s="8">
        <v>111.22904463379616</v>
      </c>
      <c r="AD55" s="8">
        <v>106.16675398256923</v>
      </c>
      <c r="AE55" s="8">
        <v>102.21365053739798</v>
      </c>
      <c r="AF55" s="8">
        <v>98.26573278762497</v>
      </c>
      <c r="AG55" s="8">
        <v>94.458048633939612</v>
      </c>
      <c r="AH55" s="8">
        <v>88.432389714705479</v>
      </c>
      <c r="AI55" s="8">
        <v>83.213988120217536</v>
      </c>
      <c r="AJ55" s="8">
        <v>78.648821195988134</v>
      </c>
      <c r="AK55" s="8">
        <v>76.666653867578162</v>
      </c>
      <c r="AL55" s="8">
        <v>77.278110668233765</v>
      </c>
      <c r="AM55" s="8">
        <v>81.013175010946313</v>
      </c>
      <c r="AN55" s="8">
        <v>85.333568710225492</v>
      </c>
      <c r="AO55" s="8">
        <v>89.912312963225176</v>
      </c>
      <c r="AP55" s="8">
        <v>94.07274384727566</v>
      </c>
      <c r="AQ55" s="8">
        <v>98.154086643720163</v>
      </c>
      <c r="AR55" s="8">
        <v>100.60741970523827</v>
      </c>
      <c r="AS55" s="8">
        <v>100.08771794216027</v>
      </c>
      <c r="AT55" s="8">
        <v>96.250801490013657</v>
      </c>
      <c r="AU55" s="8">
        <v>93.728913150851852</v>
      </c>
      <c r="AV55" s="8">
        <v>93.276253031198323</v>
      </c>
      <c r="AW55" s="8">
        <v>93.807167005365201</v>
      </c>
      <c r="AX55" s="8">
        <v>91.469317759670673</v>
      </c>
      <c r="AY55" s="8">
        <v>90.363894090240933</v>
      </c>
      <c r="AZ55" s="8">
        <v>90.112835569908228</v>
      </c>
      <c r="BA55" s="8">
        <v>92.055764029827969</v>
      </c>
      <c r="BB55" s="8">
        <v>92.89702743370178</v>
      </c>
      <c r="BC55" s="8">
        <v>92.149553697501119</v>
      </c>
      <c r="BD55" s="8">
        <v>90.154435708932056</v>
      </c>
      <c r="BE55" s="19">
        <v>87.236255911098453</v>
      </c>
      <c r="BF55" s="8"/>
      <c r="BG55" s="8"/>
      <c r="BH55" s="8"/>
      <c r="BI55" s="8"/>
      <c r="BJ55" s="8"/>
      <c r="BK55" s="8"/>
      <c r="BL55" s="8"/>
      <c r="BM55" s="8"/>
    </row>
    <row r="56" spans="1:65" x14ac:dyDescent="0.2">
      <c r="A56" s="7" t="str">
        <f t="shared" si="0"/>
        <v>bue_nemiet_gg_QU_3</v>
      </c>
      <c r="B56" s="5" t="s">
        <v>3862</v>
      </c>
      <c r="C56" s="5" t="s">
        <v>536</v>
      </c>
      <c r="D56" s="5">
        <v>3</v>
      </c>
      <c r="E56" s="8">
        <v>100</v>
      </c>
      <c r="F56" s="8">
        <v>100.92012388019357</v>
      </c>
      <c r="G56" s="8">
        <v>98.983341052077208</v>
      </c>
      <c r="H56" s="8">
        <v>97.28054890957192</v>
      </c>
      <c r="I56" s="8">
        <v>95.37630971428193</v>
      </c>
      <c r="J56" s="8">
        <v>94.210442680320298</v>
      </c>
      <c r="K56" s="8">
        <v>93.650807982621018</v>
      </c>
      <c r="L56" s="8">
        <v>94.661512162670363</v>
      </c>
      <c r="M56" s="8">
        <v>96.353979276186081</v>
      </c>
      <c r="N56" s="8">
        <v>99.224110711716264</v>
      </c>
      <c r="O56" s="8">
        <v>101.88802356440014</v>
      </c>
      <c r="P56" s="8">
        <v>105.51985377359945</v>
      </c>
      <c r="Q56" s="8">
        <v>107.76354456862479</v>
      </c>
      <c r="R56" s="8">
        <v>109.9106362691562</v>
      </c>
      <c r="S56" s="8">
        <v>110.91796216560304</v>
      </c>
      <c r="T56" s="8">
        <v>111.69840747327025</v>
      </c>
      <c r="U56" s="8">
        <v>112.17252667234993</v>
      </c>
      <c r="V56" s="8">
        <v>111.00104121259915</v>
      </c>
      <c r="W56" s="8">
        <v>111.57107745312646</v>
      </c>
      <c r="X56" s="8">
        <v>112.57592571024873</v>
      </c>
      <c r="Y56" s="8">
        <v>113.42340686356529</v>
      </c>
      <c r="Z56" s="8">
        <v>109.44979384456899</v>
      </c>
      <c r="AA56" s="8">
        <v>107.26131699777629</v>
      </c>
      <c r="AB56" s="8">
        <v>108.77071187681075</v>
      </c>
      <c r="AC56" s="8">
        <v>109.87969051719908</v>
      </c>
      <c r="AD56" s="8">
        <v>107.87385760843897</v>
      </c>
      <c r="AE56" s="8">
        <v>105.40246147493247</v>
      </c>
      <c r="AF56" s="8">
        <v>102.77161546270872</v>
      </c>
      <c r="AG56" s="8">
        <v>99.357619158717</v>
      </c>
      <c r="AH56" s="8">
        <v>92.949697063032133</v>
      </c>
      <c r="AI56" s="8">
        <v>88.67640125361477</v>
      </c>
      <c r="AJ56" s="8">
        <v>85.38842419070302</v>
      </c>
      <c r="AK56" s="8">
        <v>85.257029412910455</v>
      </c>
      <c r="AL56" s="8">
        <v>86.492753484732887</v>
      </c>
      <c r="AM56" s="8">
        <v>90.686457884717399</v>
      </c>
      <c r="AN56" s="8">
        <v>94.614128278198265</v>
      </c>
      <c r="AO56" s="8">
        <v>99.245262072162333</v>
      </c>
      <c r="AP56" s="8">
        <v>104.09882489442991</v>
      </c>
      <c r="AQ56" s="8">
        <v>108.73460341611838</v>
      </c>
      <c r="AR56" s="8">
        <v>111.8309423893844</v>
      </c>
      <c r="AS56" s="8">
        <v>110.95713995560543</v>
      </c>
      <c r="AT56" s="8">
        <v>107.6422393638528</v>
      </c>
      <c r="AU56" s="8">
        <v>105.1429010110346</v>
      </c>
      <c r="AV56" s="8">
        <v>103.39362342617808</v>
      </c>
      <c r="AW56" s="8">
        <v>102.49221878002362</v>
      </c>
      <c r="AX56" s="8">
        <v>98.231338747053471</v>
      </c>
      <c r="AY56" s="8">
        <v>97.170862617988789</v>
      </c>
      <c r="AZ56" s="8">
        <v>98.82121729146651</v>
      </c>
      <c r="BA56" s="8">
        <v>101.34956584287515</v>
      </c>
      <c r="BB56" s="8">
        <v>102.40609927741649</v>
      </c>
      <c r="BC56" s="8">
        <v>100.60005289160665</v>
      </c>
      <c r="BD56" s="8">
        <v>99.607465182774391</v>
      </c>
      <c r="BE56" s="19">
        <v>97.975477444137724</v>
      </c>
      <c r="BF56" s="8"/>
      <c r="BG56" s="8"/>
      <c r="BH56" s="8"/>
      <c r="BI56" s="8"/>
      <c r="BJ56" s="8"/>
      <c r="BK56" s="8"/>
      <c r="BL56" s="8"/>
      <c r="BM56" s="8"/>
    </row>
    <row r="57" spans="1:65" x14ac:dyDescent="0.2">
      <c r="A57" s="7" t="str">
        <f t="shared" si="0"/>
        <v>bue_nemiet_gg_QU_5</v>
      </c>
      <c r="B57" s="5" t="s">
        <v>3862</v>
      </c>
      <c r="C57" s="5" t="s">
        <v>536</v>
      </c>
      <c r="D57" s="5">
        <v>5</v>
      </c>
      <c r="E57" s="8">
        <v>100</v>
      </c>
      <c r="F57" s="8">
        <v>104.66151910413161</v>
      </c>
      <c r="G57" s="8">
        <v>105.37366359425884</v>
      </c>
      <c r="H57" s="8">
        <v>104.71881687365442</v>
      </c>
      <c r="I57" s="8">
        <v>99.702137898506109</v>
      </c>
      <c r="J57" s="8">
        <v>94.381305042589545</v>
      </c>
      <c r="K57" s="8">
        <v>90.712409298420084</v>
      </c>
      <c r="L57" s="8">
        <v>91.859146727991217</v>
      </c>
      <c r="M57" s="8">
        <v>95.057046452504878</v>
      </c>
      <c r="N57" s="8">
        <v>98.720208129926959</v>
      </c>
      <c r="O57" s="8">
        <v>99.28665698385322</v>
      </c>
      <c r="P57" s="8">
        <v>102.95486530974199</v>
      </c>
      <c r="Q57" s="8">
        <v>106.58775624385972</v>
      </c>
      <c r="R57" s="8">
        <v>113.39592687086849</v>
      </c>
      <c r="S57" s="8">
        <v>117.86243735688265</v>
      </c>
      <c r="T57" s="8">
        <v>123.3420169594756</v>
      </c>
      <c r="U57" s="8">
        <v>126.88486137592172</v>
      </c>
      <c r="V57" s="8">
        <v>129.33311607482435</v>
      </c>
      <c r="W57" s="8">
        <v>130.47474870804822</v>
      </c>
      <c r="X57" s="8">
        <v>128.28737368003644</v>
      </c>
      <c r="Y57" s="8">
        <v>122.70937522566403</v>
      </c>
      <c r="Z57" s="8">
        <v>115.36219899692708</v>
      </c>
      <c r="AA57" s="8">
        <v>109.98320509157354</v>
      </c>
      <c r="AB57" s="8">
        <v>109.89838995098258</v>
      </c>
      <c r="AC57" s="8">
        <v>107.44030531573712</v>
      </c>
      <c r="AD57" s="8">
        <v>105.41193363019931</v>
      </c>
      <c r="AE57" s="8">
        <v>104.01391313103757</v>
      </c>
      <c r="AF57" s="8">
        <v>102.19063493589772</v>
      </c>
      <c r="AG57" s="8">
        <v>99.507168277256952</v>
      </c>
      <c r="AH57" s="8">
        <v>92.801963206032156</v>
      </c>
      <c r="AI57" s="8">
        <v>86.595199728810528</v>
      </c>
      <c r="AJ57" s="8">
        <v>81.28824744710964</v>
      </c>
      <c r="AK57" s="8">
        <v>80.26118189495871</v>
      </c>
      <c r="AL57" s="8">
        <v>79.984331408100005</v>
      </c>
      <c r="AM57" s="8">
        <v>82.365015688941682</v>
      </c>
      <c r="AN57" s="8">
        <v>82.00218898909803</v>
      </c>
      <c r="AO57" s="8">
        <v>82.722416553278165</v>
      </c>
      <c r="AP57" s="8">
        <v>83.806935402006658</v>
      </c>
      <c r="AQ57" s="8">
        <v>86.851429728434297</v>
      </c>
      <c r="AR57" s="8">
        <v>88.909918681315148</v>
      </c>
      <c r="AS57" s="8">
        <v>88.360748026174363</v>
      </c>
      <c r="AT57" s="8">
        <v>84.560418783330292</v>
      </c>
      <c r="AU57" s="8">
        <v>83.151201906536116</v>
      </c>
      <c r="AV57" s="8">
        <v>83.586823219680582</v>
      </c>
      <c r="AW57" s="8">
        <v>85.041180138963838</v>
      </c>
      <c r="AX57" s="8">
        <v>83.083269172014184</v>
      </c>
      <c r="AY57" s="8">
        <v>82.180573010135689</v>
      </c>
      <c r="AZ57" s="8">
        <v>81.265795606089384</v>
      </c>
      <c r="BA57" s="8">
        <v>82.966578096394542</v>
      </c>
      <c r="BB57" s="8">
        <v>84.737558015094791</v>
      </c>
      <c r="BC57" s="8">
        <v>85.388785192263072</v>
      </c>
      <c r="BD57" s="8">
        <v>84.350869810361985</v>
      </c>
      <c r="BE57" s="19">
        <v>80.769039770593892</v>
      </c>
      <c r="BF57" s="8"/>
      <c r="BG57" s="8"/>
      <c r="BH57" s="8"/>
      <c r="BI57" s="8"/>
      <c r="BJ57" s="8"/>
      <c r="BK57" s="8"/>
      <c r="BL57" s="8"/>
      <c r="BM57" s="8"/>
    </row>
    <row r="58" spans="1:65" x14ac:dyDescent="0.2">
      <c r="A58" s="7" t="str">
        <f t="shared" si="0"/>
        <v>bue_nemiet_gg_QU_9</v>
      </c>
      <c r="B58" s="5" t="s">
        <v>3862</v>
      </c>
      <c r="C58" s="5" t="s">
        <v>536</v>
      </c>
      <c r="D58" s="5">
        <v>9</v>
      </c>
      <c r="E58" s="8">
        <v>100</v>
      </c>
      <c r="F58" s="8">
        <v>99.291364627400242</v>
      </c>
      <c r="G58" s="8">
        <v>96.584204772941419</v>
      </c>
      <c r="H58" s="8">
        <v>95.058809565837848</v>
      </c>
      <c r="I58" s="8">
        <v>95.03532717749674</v>
      </c>
      <c r="J58" s="8">
        <v>96.248955542191368</v>
      </c>
      <c r="K58" s="8">
        <v>99.068944516414021</v>
      </c>
      <c r="L58" s="8">
        <v>101.81828228607459</v>
      </c>
      <c r="M58" s="8">
        <v>104.02121830005392</v>
      </c>
      <c r="N58" s="8">
        <v>107.40336871221329</v>
      </c>
      <c r="O58" s="8">
        <v>110.69289143235221</v>
      </c>
      <c r="P58" s="8">
        <v>114.99729166388092</v>
      </c>
      <c r="Q58" s="8">
        <v>115.30342637865745</v>
      </c>
      <c r="R58" s="8">
        <v>114.08996979166989</v>
      </c>
      <c r="S58" s="8">
        <v>113.06492289327103</v>
      </c>
      <c r="T58" s="8">
        <v>113.47140684241252</v>
      </c>
      <c r="U58" s="8">
        <v>115.15813878906015</v>
      </c>
      <c r="V58" s="8">
        <v>114.22718285529152</v>
      </c>
      <c r="W58" s="8">
        <v>113.85008283292507</v>
      </c>
      <c r="X58" s="8">
        <v>114.32116999088232</v>
      </c>
      <c r="Y58" s="8">
        <v>115.82912868846556</v>
      </c>
      <c r="Z58" s="8">
        <v>111.94884069921788</v>
      </c>
      <c r="AA58" s="8">
        <v>109.13740364590699</v>
      </c>
      <c r="AB58" s="8">
        <v>109.09876589949819</v>
      </c>
      <c r="AC58" s="8">
        <v>112.5507406674443</v>
      </c>
      <c r="AD58" s="8">
        <v>112.52509883689085</v>
      </c>
      <c r="AE58" s="8">
        <v>111.47075928670665</v>
      </c>
      <c r="AF58" s="8">
        <v>107.79216997286615</v>
      </c>
      <c r="AG58" s="8">
        <v>102.22223141459021</v>
      </c>
      <c r="AH58" s="8">
        <v>94.132970437872345</v>
      </c>
      <c r="AI58" s="8">
        <v>86.780778663222236</v>
      </c>
      <c r="AJ58" s="8">
        <v>81.734686347498894</v>
      </c>
      <c r="AK58" s="8">
        <v>79.427262087659457</v>
      </c>
      <c r="AL58" s="8">
        <v>78.752122342678049</v>
      </c>
      <c r="AM58" s="8">
        <v>79.206560287943503</v>
      </c>
      <c r="AN58" s="8">
        <v>78.245844741859273</v>
      </c>
      <c r="AO58" s="8">
        <v>75.467496211084054</v>
      </c>
      <c r="AP58" s="8">
        <v>72.88201393851638</v>
      </c>
      <c r="AQ58" s="8">
        <v>68.748596167854075</v>
      </c>
      <c r="AR58" s="8">
        <v>67.505518845443063</v>
      </c>
      <c r="AS58" s="8">
        <v>68.287880153494541</v>
      </c>
      <c r="AT58" s="8">
        <v>72.754445581156816</v>
      </c>
      <c r="AU58" s="8">
        <v>77.444944651794216</v>
      </c>
      <c r="AV58" s="8">
        <v>81.961388875036548</v>
      </c>
      <c r="AW58" s="8">
        <v>86.450692157358603</v>
      </c>
      <c r="AX58" s="8">
        <v>91.095231138756617</v>
      </c>
      <c r="AY58" s="8">
        <v>95.975458561121499</v>
      </c>
      <c r="AZ58" s="8">
        <v>101.38477490854672</v>
      </c>
      <c r="BA58" s="8">
        <v>106.36542121379004</v>
      </c>
      <c r="BB58" s="8">
        <v>107.42790116384241</v>
      </c>
      <c r="BC58" s="8">
        <v>104.40274986509137</v>
      </c>
      <c r="BD58" s="8">
        <v>101.71599907198538</v>
      </c>
      <c r="BE58" s="19">
        <v>102.70102353187784</v>
      </c>
      <c r="BF58" s="8"/>
      <c r="BG58" s="8"/>
      <c r="BH58" s="8"/>
      <c r="BI58" s="8"/>
      <c r="BJ58" s="8"/>
      <c r="BK58" s="8"/>
      <c r="BL58" s="8"/>
      <c r="BM58" s="8"/>
    </row>
    <row r="59" spans="1:65" x14ac:dyDescent="0.2">
      <c r="A59" s="7" t="str">
        <f t="shared" si="0"/>
        <v>bue_nemiet_gg_QU_10</v>
      </c>
      <c r="B59" s="5" t="s">
        <v>3862</v>
      </c>
      <c r="C59" s="5" t="s">
        <v>536</v>
      </c>
      <c r="D59" s="5">
        <v>10</v>
      </c>
      <c r="E59" s="8">
        <v>100</v>
      </c>
      <c r="F59" s="8">
        <v>101.74062648019854</v>
      </c>
      <c r="G59" s="8">
        <v>100.03210360008627</v>
      </c>
      <c r="H59" s="8">
        <v>98.545470792341078</v>
      </c>
      <c r="I59" s="8">
        <v>98.914808075437278</v>
      </c>
      <c r="J59" s="8">
        <v>101.42970841911843</v>
      </c>
      <c r="K59" s="8">
        <v>106.73091093250623</v>
      </c>
      <c r="L59" s="8">
        <v>112.75913086574114</v>
      </c>
      <c r="M59" s="8">
        <v>116.81402764452315</v>
      </c>
      <c r="N59" s="8">
        <v>117.39664263839353</v>
      </c>
      <c r="O59" s="8">
        <v>115.55805943174761</v>
      </c>
      <c r="P59" s="8">
        <v>114.47459971505174</v>
      </c>
      <c r="Q59" s="8">
        <v>112.50082655247343</v>
      </c>
      <c r="R59" s="8">
        <v>110.97357847055137</v>
      </c>
      <c r="S59" s="8">
        <v>109.40200078829919</v>
      </c>
      <c r="T59" s="8">
        <v>108.66148311112609</v>
      </c>
      <c r="U59" s="8">
        <v>108.38748821922736</v>
      </c>
      <c r="V59" s="8">
        <v>107.31337570255657</v>
      </c>
      <c r="W59" s="8">
        <v>107.08384776419082</v>
      </c>
      <c r="X59" s="8">
        <v>106.96804136239679</v>
      </c>
      <c r="Y59" s="8">
        <v>107.21134279122595</v>
      </c>
      <c r="Z59" s="8">
        <v>103.75616935642286</v>
      </c>
      <c r="AA59" s="8">
        <v>101.11359469541479</v>
      </c>
      <c r="AB59" s="8">
        <v>101.67829752286065</v>
      </c>
      <c r="AC59" s="8">
        <v>104.12360073368755</v>
      </c>
      <c r="AD59" s="8">
        <v>104.00665440769939</v>
      </c>
      <c r="AE59" s="8">
        <v>102.50899479701197</v>
      </c>
      <c r="AF59" s="8">
        <v>101.61024644287936</v>
      </c>
      <c r="AG59" s="8">
        <v>101.08712180153437</v>
      </c>
      <c r="AH59" s="8">
        <v>100.01200989314054</v>
      </c>
      <c r="AI59" s="8">
        <v>100.00234048261406</v>
      </c>
      <c r="AJ59" s="8">
        <v>99.684477070265714</v>
      </c>
      <c r="AK59" s="8">
        <v>95.084989848607179</v>
      </c>
      <c r="AL59" s="8">
        <v>87.167696429424453</v>
      </c>
      <c r="AM59" s="8">
        <v>82.159654396850996</v>
      </c>
      <c r="AN59" s="8">
        <v>82.245839052913155</v>
      </c>
      <c r="AO59" s="8">
        <v>83.692031771127688</v>
      </c>
      <c r="AP59" s="8">
        <v>84.913611738818545</v>
      </c>
      <c r="AQ59" s="8">
        <v>87.122919083490217</v>
      </c>
      <c r="AR59" s="8">
        <v>87.492765506900739</v>
      </c>
      <c r="AS59" s="8">
        <v>89.07075595542949</v>
      </c>
      <c r="AT59" s="8">
        <v>87.066351045672135</v>
      </c>
      <c r="AU59" s="8">
        <v>88.785822177028493</v>
      </c>
      <c r="AV59" s="8">
        <v>90.481614041636604</v>
      </c>
      <c r="AW59" s="8">
        <v>95.854855692608396</v>
      </c>
      <c r="AX59" s="8">
        <v>99.501210740715166</v>
      </c>
      <c r="AY59" s="8">
        <v>103.3348168068469</v>
      </c>
      <c r="AZ59" s="8">
        <v>103.2465165898271</v>
      </c>
      <c r="BA59" s="8">
        <v>104.430351809501</v>
      </c>
      <c r="BB59" s="8">
        <v>104.92613423293135</v>
      </c>
      <c r="BC59" s="8">
        <v>105.10843261794651</v>
      </c>
      <c r="BD59" s="8">
        <v>101.94760476220563</v>
      </c>
      <c r="BE59" s="19">
        <v>95.402738277299392</v>
      </c>
      <c r="BF59" s="8"/>
      <c r="BG59" s="8"/>
      <c r="BH59" s="8"/>
      <c r="BI59" s="8"/>
      <c r="BJ59" s="8"/>
      <c r="BK59" s="8"/>
      <c r="BL59" s="8"/>
      <c r="BM59" s="8"/>
    </row>
    <row r="60" spans="1:65" x14ac:dyDescent="0.2">
      <c r="A60" s="7" t="str">
        <f t="shared" si="0"/>
        <v>bue_nemiet_gg_QU_11</v>
      </c>
      <c r="B60" s="5" t="s">
        <v>3862</v>
      </c>
      <c r="C60" s="5" t="s">
        <v>536</v>
      </c>
      <c r="D60" s="5">
        <v>11</v>
      </c>
      <c r="E60" s="8">
        <v>100</v>
      </c>
      <c r="F60" s="8">
        <v>100.56437026969756</v>
      </c>
      <c r="G60" s="8">
        <v>97.867423195429254</v>
      </c>
      <c r="H60" s="8">
        <v>96.099965459533792</v>
      </c>
      <c r="I60" s="8">
        <v>95.7841290722899</v>
      </c>
      <c r="J60" s="8">
        <v>96.512316763004677</v>
      </c>
      <c r="K60" s="8">
        <v>98.432165426548536</v>
      </c>
      <c r="L60" s="8">
        <v>100.69978159241315</v>
      </c>
      <c r="M60" s="8">
        <v>101.76121944362274</v>
      </c>
      <c r="N60" s="8">
        <v>101.78439118632868</v>
      </c>
      <c r="O60" s="8">
        <v>102.69282234225459</v>
      </c>
      <c r="P60" s="8">
        <v>106.29581781920724</v>
      </c>
      <c r="Q60" s="8">
        <v>109.03230979285564</v>
      </c>
      <c r="R60" s="8">
        <v>110.66648142812187</v>
      </c>
      <c r="S60" s="8">
        <v>112.3424807466052</v>
      </c>
      <c r="T60" s="8">
        <v>114.17073055961744</v>
      </c>
      <c r="U60" s="8">
        <v>116.06048374094281</v>
      </c>
      <c r="V60" s="8">
        <v>115.36567144693488</v>
      </c>
      <c r="W60" s="8">
        <v>115.34027634388003</v>
      </c>
      <c r="X60" s="8">
        <v>113.04803910351389</v>
      </c>
      <c r="Y60" s="8">
        <v>112.07420289341441</v>
      </c>
      <c r="Z60" s="8">
        <v>110.68445362276975</v>
      </c>
      <c r="AA60" s="8">
        <v>113.62620541616941</v>
      </c>
      <c r="AB60" s="8">
        <v>116.18498082711864</v>
      </c>
      <c r="AC60" s="8">
        <v>115.47568817001529</v>
      </c>
      <c r="AD60" s="8">
        <v>110.95743298342474</v>
      </c>
      <c r="AE60" s="8">
        <v>108.33999041553632</v>
      </c>
      <c r="AF60" s="8">
        <v>105.05779566571702</v>
      </c>
      <c r="AG60" s="8">
        <v>101.20615379378599</v>
      </c>
      <c r="AH60" s="8">
        <v>94.529030318227527</v>
      </c>
      <c r="AI60" s="8">
        <v>88.320780438417273</v>
      </c>
      <c r="AJ60" s="8">
        <v>82.603075472382429</v>
      </c>
      <c r="AK60" s="8">
        <v>79.803220453701798</v>
      </c>
      <c r="AL60" s="8">
        <v>79.964196342125248</v>
      </c>
      <c r="AM60" s="8">
        <v>83.112357729988176</v>
      </c>
      <c r="AN60" s="8">
        <v>86.872501453160297</v>
      </c>
      <c r="AO60" s="8">
        <v>90.912916835344959</v>
      </c>
      <c r="AP60" s="8">
        <v>93.76310926796684</v>
      </c>
      <c r="AQ60" s="8">
        <v>95.638499730609169</v>
      </c>
      <c r="AR60" s="8">
        <v>95.837969570777375</v>
      </c>
      <c r="AS60" s="8">
        <v>96.464963811002647</v>
      </c>
      <c r="AT60" s="8">
        <v>95.186538677123451</v>
      </c>
      <c r="AU60" s="8">
        <v>95.097309248768511</v>
      </c>
      <c r="AV60" s="8">
        <v>94.582947077730068</v>
      </c>
      <c r="AW60" s="8">
        <v>96.581536716971428</v>
      </c>
      <c r="AX60" s="8">
        <v>97.162147226100501</v>
      </c>
      <c r="AY60" s="8">
        <v>99.716214947669172</v>
      </c>
      <c r="AZ60" s="8">
        <v>101.08387383712113</v>
      </c>
      <c r="BA60" s="8">
        <v>101.81153594725107</v>
      </c>
      <c r="BB60" s="8">
        <v>100.04464582732123</v>
      </c>
      <c r="BC60" s="8">
        <v>97.192659964612631</v>
      </c>
      <c r="BD60" s="8">
        <v>96.334320294745851</v>
      </c>
      <c r="BE60" s="19">
        <v>96.888958933040215</v>
      </c>
      <c r="BF60" s="8"/>
      <c r="BG60" s="8"/>
      <c r="BH60" s="8"/>
      <c r="BI60" s="8"/>
      <c r="BJ60" s="8"/>
      <c r="BK60" s="8"/>
      <c r="BL60" s="8"/>
      <c r="BM60" s="8"/>
    </row>
    <row r="61" spans="1:65" x14ac:dyDescent="0.2">
      <c r="A61" s="7" t="str">
        <f t="shared" si="0"/>
        <v>bue_nemiet_gg_QU_12</v>
      </c>
      <c r="B61" s="5" t="s">
        <v>3862</v>
      </c>
      <c r="C61" s="5" t="s">
        <v>536</v>
      </c>
      <c r="D61" s="5">
        <v>12</v>
      </c>
      <c r="E61" s="8">
        <v>100</v>
      </c>
      <c r="F61" s="8">
        <v>100.34008241479494</v>
      </c>
      <c r="G61" s="8">
        <v>97.680783164930446</v>
      </c>
      <c r="H61" s="8">
        <v>95.300319102611681</v>
      </c>
      <c r="I61" s="8">
        <v>92.542010819361693</v>
      </c>
      <c r="J61" s="8">
        <v>90.305784397978698</v>
      </c>
      <c r="K61" s="8">
        <v>90.003682740337808</v>
      </c>
      <c r="L61" s="8">
        <v>93.060108429062666</v>
      </c>
      <c r="M61" s="8">
        <v>98.652048143349234</v>
      </c>
      <c r="N61" s="8">
        <v>105.75522652267027</v>
      </c>
      <c r="O61" s="8">
        <v>109.42263041875879</v>
      </c>
      <c r="P61" s="8">
        <v>111.1116968960681</v>
      </c>
      <c r="Q61" s="8">
        <v>108.61904290156311</v>
      </c>
      <c r="R61" s="8">
        <v>106.70231889408949</v>
      </c>
      <c r="S61" s="8">
        <v>105.76926970894162</v>
      </c>
      <c r="T61" s="8">
        <v>106.25325134305437</v>
      </c>
      <c r="U61" s="8">
        <v>106.85072092776669</v>
      </c>
      <c r="V61" s="8">
        <v>107.28822343137045</v>
      </c>
      <c r="W61" s="8">
        <v>108.09670619571644</v>
      </c>
      <c r="X61" s="8">
        <v>109.90656100622293</v>
      </c>
      <c r="Y61" s="8">
        <v>111.45071164209821</v>
      </c>
      <c r="Z61" s="8">
        <v>111.44991790377422</v>
      </c>
      <c r="AA61" s="8">
        <v>113.43179457967979</v>
      </c>
      <c r="AB61" s="8">
        <v>116.39409769400611</v>
      </c>
      <c r="AC61" s="8">
        <v>115.67886355434912</v>
      </c>
      <c r="AD61" s="8">
        <v>110.60727353026211</v>
      </c>
      <c r="AE61" s="8">
        <v>104.80102103827598</v>
      </c>
      <c r="AF61" s="8">
        <v>100.19784661844439</v>
      </c>
      <c r="AG61" s="8">
        <v>95.575039970002237</v>
      </c>
      <c r="AH61" s="8">
        <v>89.538888788572578</v>
      </c>
      <c r="AI61" s="8">
        <v>83.786623984748942</v>
      </c>
      <c r="AJ61" s="8">
        <v>78.8186389025892</v>
      </c>
      <c r="AK61" s="8">
        <v>76.401379166336881</v>
      </c>
      <c r="AL61" s="8">
        <v>76.753511499740398</v>
      </c>
      <c r="AM61" s="8">
        <v>79.785854805179554</v>
      </c>
      <c r="AN61" s="8">
        <v>83.479490801659082</v>
      </c>
      <c r="AO61" s="8">
        <v>87.621480373755617</v>
      </c>
      <c r="AP61" s="8">
        <v>91.646854205170129</v>
      </c>
      <c r="AQ61" s="8">
        <v>95.98215523623729</v>
      </c>
      <c r="AR61" s="8">
        <v>99.945231663212112</v>
      </c>
      <c r="AS61" s="8">
        <v>100.95001482403114</v>
      </c>
      <c r="AT61" s="8">
        <v>98.307684074115301</v>
      </c>
      <c r="AU61" s="8">
        <v>96.242674881493073</v>
      </c>
      <c r="AV61" s="8">
        <v>95.827487700764365</v>
      </c>
      <c r="AW61" s="8">
        <v>96.306925743350703</v>
      </c>
      <c r="AX61" s="8">
        <v>93.139651551818261</v>
      </c>
      <c r="AY61" s="8">
        <v>91.768146084950217</v>
      </c>
      <c r="AZ61" s="8">
        <v>90.204861673471271</v>
      </c>
      <c r="BA61" s="8">
        <v>91.649324527589599</v>
      </c>
      <c r="BB61" s="8">
        <v>89.789367189851021</v>
      </c>
      <c r="BC61" s="8">
        <v>87.538048817721645</v>
      </c>
      <c r="BD61" s="8">
        <v>85.792411866960535</v>
      </c>
      <c r="BE61" s="19">
        <v>87.491046616172568</v>
      </c>
      <c r="BF61" s="8"/>
      <c r="BG61" s="8"/>
      <c r="BH61" s="8"/>
      <c r="BI61" s="8"/>
      <c r="BJ61" s="8"/>
      <c r="BK61" s="8"/>
      <c r="BL61" s="8"/>
      <c r="BM61" s="8"/>
    </row>
    <row r="62" spans="1:65" x14ac:dyDescent="0.2">
      <c r="A62" s="7" t="str">
        <f t="shared" si="0"/>
        <v>bue_nemiet_gg_QU_13</v>
      </c>
      <c r="B62" s="5" t="s">
        <v>3862</v>
      </c>
      <c r="C62" s="5" t="s">
        <v>536</v>
      </c>
      <c r="D62" s="5">
        <v>13</v>
      </c>
      <c r="E62" s="8">
        <v>100</v>
      </c>
      <c r="F62" s="8">
        <v>98.46542771950773</v>
      </c>
      <c r="G62" s="8">
        <v>94.593053777325778</v>
      </c>
      <c r="H62" s="8">
        <v>91.793692856617483</v>
      </c>
      <c r="I62" s="8">
        <v>90.706234376823701</v>
      </c>
      <c r="J62" s="8">
        <v>90.85391196854971</v>
      </c>
      <c r="K62" s="8">
        <v>92.54996743447127</v>
      </c>
      <c r="L62" s="8">
        <v>95.225570048189752</v>
      </c>
      <c r="M62" s="8">
        <v>97.986847407556368</v>
      </c>
      <c r="N62" s="8">
        <v>100.98951405376361</v>
      </c>
      <c r="O62" s="8">
        <v>102.92150256322874</v>
      </c>
      <c r="P62" s="8">
        <v>104.93986882777551</v>
      </c>
      <c r="Q62" s="8">
        <v>104.27789186420489</v>
      </c>
      <c r="R62" s="8">
        <v>102.58438293883533</v>
      </c>
      <c r="S62" s="8">
        <v>101.47211926947284</v>
      </c>
      <c r="T62" s="8">
        <v>102.07621455994314</v>
      </c>
      <c r="U62" s="8">
        <v>104.53639695584182</v>
      </c>
      <c r="V62" s="8">
        <v>106.32700704816887</v>
      </c>
      <c r="W62" s="8">
        <v>108.16638926286242</v>
      </c>
      <c r="X62" s="8">
        <v>109.76838226717082</v>
      </c>
      <c r="Y62" s="8">
        <v>109.83435970260614</v>
      </c>
      <c r="Z62" s="8">
        <v>105.66660651099039</v>
      </c>
      <c r="AA62" s="8">
        <v>102.89757491550557</v>
      </c>
      <c r="AB62" s="8">
        <v>104.03644575157341</v>
      </c>
      <c r="AC62" s="8">
        <v>104.46538375008406</v>
      </c>
      <c r="AD62" s="8">
        <v>102.0718466423845</v>
      </c>
      <c r="AE62" s="8">
        <v>99.507232242749424</v>
      </c>
      <c r="AF62" s="8">
        <v>97.528386247382116</v>
      </c>
      <c r="AG62" s="8">
        <v>94.904209354121278</v>
      </c>
      <c r="AH62" s="8">
        <v>90.243387791672191</v>
      </c>
      <c r="AI62" s="8">
        <v>88.70375186276766</v>
      </c>
      <c r="AJ62" s="8">
        <v>87.650769852931788</v>
      </c>
      <c r="AK62" s="8">
        <v>88.067156129649803</v>
      </c>
      <c r="AL62" s="8">
        <v>85.971910405837889</v>
      </c>
      <c r="AM62" s="8">
        <v>87.319742432710527</v>
      </c>
      <c r="AN62" s="8">
        <v>87.9676413691504</v>
      </c>
      <c r="AO62" s="8">
        <v>91.379978975578126</v>
      </c>
      <c r="AP62" s="8">
        <v>94.863698441185775</v>
      </c>
      <c r="AQ62" s="8">
        <v>96.032078819552225</v>
      </c>
      <c r="AR62" s="8">
        <v>95.948722541769655</v>
      </c>
      <c r="AS62" s="8">
        <v>94.828029183585514</v>
      </c>
      <c r="AT62" s="8">
        <v>93.797156629114738</v>
      </c>
      <c r="AU62" s="8">
        <v>94.404215678586397</v>
      </c>
      <c r="AV62" s="8">
        <v>96.199614714698995</v>
      </c>
      <c r="AW62" s="8">
        <v>98.107445657678213</v>
      </c>
      <c r="AX62" s="8">
        <v>96.256756018892801</v>
      </c>
      <c r="AY62" s="8">
        <v>93.271795910624164</v>
      </c>
      <c r="AZ62" s="8">
        <v>91.488698645890224</v>
      </c>
      <c r="BA62" s="8">
        <v>92.429364805565527</v>
      </c>
      <c r="BB62" s="8">
        <v>91.354626803711412</v>
      </c>
      <c r="BC62" s="8">
        <v>88.834638295042382</v>
      </c>
      <c r="BD62" s="8">
        <v>86.529125715193857</v>
      </c>
      <c r="BE62" s="19">
        <v>86.46356199863753</v>
      </c>
      <c r="BF62" s="8"/>
      <c r="BG62" s="8"/>
      <c r="BH62" s="8"/>
      <c r="BI62" s="8"/>
      <c r="BJ62" s="8"/>
      <c r="BK62" s="8"/>
      <c r="BL62" s="8"/>
      <c r="BM62" s="8"/>
    </row>
    <row r="63" spans="1:65" x14ac:dyDescent="0.2">
      <c r="A63" s="7" t="str">
        <f t="shared" si="0"/>
        <v>bue_nemiet_gg_QU_14</v>
      </c>
      <c r="B63" s="5" t="s">
        <v>3862</v>
      </c>
      <c r="C63" s="5" t="s">
        <v>536</v>
      </c>
      <c r="D63" s="5">
        <v>14</v>
      </c>
      <c r="E63" s="8">
        <v>100</v>
      </c>
      <c r="F63" s="8">
        <v>101.00099290846431</v>
      </c>
      <c r="G63" s="8">
        <v>98.686731950315149</v>
      </c>
      <c r="H63" s="8">
        <v>96.997291922342711</v>
      </c>
      <c r="I63" s="8">
        <v>95.918042885785894</v>
      </c>
      <c r="J63" s="8">
        <v>96.000368111856673</v>
      </c>
      <c r="K63" s="8">
        <v>98.26068647505781</v>
      </c>
      <c r="L63" s="8">
        <v>102.01121724504672</v>
      </c>
      <c r="M63" s="8">
        <v>104.68745942191111</v>
      </c>
      <c r="N63" s="8">
        <v>101.32733033825163</v>
      </c>
      <c r="O63" s="8">
        <v>95.710560999366223</v>
      </c>
      <c r="P63" s="8">
        <v>92.531059804403483</v>
      </c>
      <c r="Q63" s="8">
        <v>93.894039737685702</v>
      </c>
      <c r="R63" s="8">
        <v>99.687933962809495</v>
      </c>
      <c r="S63" s="8">
        <v>111.10783934979243</v>
      </c>
      <c r="T63" s="8">
        <v>121.25297968903074</v>
      </c>
      <c r="U63" s="8">
        <v>127.45535102456539</v>
      </c>
      <c r="V63" s="8">
        <v>126.40360916761041</v>
      </c>
      <c r="W63" s="8">
        <v>125.54201964044647</v>
      </c>
      <c r="X63" s="8">
        <v>125.22538613063797</v>
      </c>
      <c r="Y63" s="8">
        <v>121.49235969896712</v>
      </c>
      <c r="Z63" s="8">
        <v>110.78429821332242</v>
      </c>
      <c r="AA63" s="8">
        <v>97.423045783474251</v>
      </c>
      <c r="AB63" s="8">
        <v>89.549703128303236</v>
      </c>
      <c r="AC63" s="8">
        <v>87.896044313768115</v>
      </c>
      <c r="AD63" s="8">
        <v>90.660550807263689</v>
      </c>
      <c r="AE63" s="8">
        <v>95.888743681946565</v>
      </c>
      <c r="AF63" s="8">
        <v>103.81045547551916</v>
      </c>
      <c r="AG63" s="8">
        <v>107.73349102903374</v>
      </c>
      <c r="AH63" s="8">
        <v>106.10031440846707</v>
      </c>
      <c r="AI63" s="8">
        <v>103.03190676441518</v>
      </c>
      <c r="AJ63" s="8">
        <v>100.35164662845166</v>
      </c>
      <c r="AK63" s="8">
        <v>101.95950637761376</v>
      </c>
      <c r="AL63" s="8">
        <v>102.03150184830639</v>
      </c>
      <c r="AM63" s="8">
        <v>106.19999292166433</v>
      </c>
      <c r="AN63" s="8">
        <v>108.16102673206301</v>
      </c>
      <c r="AO63" s="8">
        <v>110.25885601827548</v>
      </c>
      <c r="AP63" s="8">
        <v>108.48817552440107</v>
      </c>
      <c r="AQ63" s="8">
        <v>108.97065696965517</v>
      </c>
      <c r="AR63" s="8">
        <v>106.6339313544503</v>
      </c>
      <c r="AS63" s="8">
        <v>104.17963350587139</v>
      </c>
      <c r="AT63" s="8">
        <v>97.56784335613871</v>
      </c>
      <c r="AU63" s="8">
        <v>95.20186888763692</v>
      </c>
      <c r="AV63" s="8">
        <v>97.079598548624872</v>
      </c>
      <c r="AW63" s="8">
        <v>102.72935614454668</v>
      </c>
      <c r="AX63" s="8">
        <v>108.53400162264268</v>
      </c>
      <c r="AY63" s="8">
        <v>114.63525937209891</v>
      </c>
      <c r="AZ63" s="8">
        <v>121.49234265970473</v>
      </c>
      <c r="BA63" s="8">
        <v>123.32903160481669</v>
      </c>
      <c r="BB63" s="8">
        <v>122.47063222283846</v>
      </c>
      <c r="BC63" s="8">
        <v>116.39639245085681</v>
      </c>
      <c r="BD63" s="8">
        <v>113.05651222302923</v>
      </c>
      <c r="BE63" s="19">
        <v>109.88730549161798</v>
      </c>
      <c r="BF63" s="8"/>
      <c r="BG63" s="8"/>
      <c r="BH63" s="8"/>
      <c r="BI63" s="8"/>
      <c r="BJ63" s="8"/>
      <c r="BK63" s="8"/>
      <c r="BL63" s="8"/>
      <c r="BM63" s="8"/>
    </row>
    <row r="64" spans="1:65" x14ac:dyDescent="0.2">
      <c r="A64" s="7" t="str">
        <f t="shared" si="0"/>
        <v>bue_nemiet_gg_QU_17</v>
      </c>
      <c r="B64" s="5" t="s">
        <v>3862</v>
      </c>
      <c r="C64" s="5" t="s">
        <v>536</v>
      </c>
      <c r="D64" s="5">
        <v>17</v>
      </c>
      <c r="E64" s="8">
        <v>100</v>
      </c>
      <c r="F64" s="8">
        <v>101.28943750704325</v>
      </c>
      <c r="G64" s="8">
        <v>98.810858680272759</v>
      </c>
      <c r="H64" s="8">
        <v>95.923279400398727</v>
      </c>
      <c r="I64" s="8">
        <v>93.983252533924315</v>
      </c>
      <c r="J64" s="8">
        <v>93.968366210866932</v>
      </c>
      <c r="K64" s="8">
        <v>96.707202713282143</v>
      </c>
      <c r="L64" s="8">
        <v>101.89633843093962</v>
      </c>
      <c r="M64" s="8">
        <v>106.94923705353655</v>
      </c>
      <c r="N64" s="8">
        <v>110.34718767718591</v>
      </c>
      <c r="O64" s="8">
        <v>110.93376378403883</v>
      </c>
      <c r="P64" s="8">
        <v>111.58323039724785</v>
      </c>
      <c r="Q64" s="8">
        <v>110.33641153997003</v>
      </c>
      <c r="R64" s="8">
        <v>109.81325665088606</v>
      </c>
      <c r="S64" s="8">
        <v>108.23566550003136</v>
      </c>
      <c r="T64" s="8">
        <v>106.74924863571249</v>
      </c>
      <c r="U64" s="8">
        <v>104.99900714349049</v>
      </c>
      <c r="V64" s="8">
        <v>102.35619959365886</v>
      </c>
      <c r="W64" s="8">
        <v>101.86107061090348</v>
      </c>
      <c r="X64" s="8">
        <v>102.24992731074201</v>
      </c>
      <c r="Y64" s="8">
        <v>103.82105719834038</v>
      </c>
      <c r="Z64" s="8">
        <v>103.40745019870297</v>
      </c>
      <c r="AA64" s="8">
        <v>103.2345653577587</v>
      </c>
      <c r="AB64" s="8">
        <v>103.23677304193507</v>
      </c>
      <c r="AC64" s="8">
        <v>101.16893227713656</v>
      </c>
      <c r="AD64" s="8">
        <v>96.741907279465295</v>
      </c>
      <c r="AE64" s="8">
        <v>94.424736030368038</v>
      </c>
      <c r="AF64" s="8">
        <v>92.295206370015237</v>
      </c>
      <c r="AG64" s="8">
        <v>91.033102625777943</v>
      </c>
      <c r="AH64" s="8">
        <v>89.125841012320038</v>
      </c>
      <c r="AI64" s="8">
        <v>87.258884927073879</v>
      </c>
      <c r="AJ64" s="8">
        <v>84.596613861740138</v>
      </c>
      <c r="AK64" s="8">
        <v>82.933071160596157</v>
      </c>
      <c r="AL64" s="8">
        <v>83.721782674117065</v>
      </c>
      <c r="AM64" s="8">
        <v>87.77697019496388</v>
      </c>
      <c r="AN64" s="8">
        <v>91.81642273028497</v>
      </c>
      <c r="AO64" s="8">
        <v>93.880512410224767</v>
      </c>
      <c r="AP64" s="8">
        <v>94.65414337665834</v>
      </c>
      <c r="AQ64" s="8">
        <v>93.988637637906336</v>
      </c>
      <c r="AR64" s="8">
        <v>92.708333438856087</v>
      </c>
      <c r="AS64" s="8">
        <v>90.928671176129498</v>
      </c>
      <c r="AT64" s="8">
        <v>87.828302185169591</v>
      </c>
      <c r="AU64" s="8">
        <v>87.933019890935441</v>
      </c>
      <c r="AV64" s="8">
        <v>89.535092992416978</v>
      </c>
      <c r="AW64" s="8">
        <v>93.477560437559347</v>
      </c>
      <c r="AX64" s="8">
        <v>94.590995375090642</v>
      </c>
      <c r="AY64" s="8">
        <v>95.947718523351014</v>
      </c>
      <c r="AZ64" s="8">
        <v>96.208862322221094</v>
      </c>
      <c r="BA64" s="8">
        <v>97.568316471743984</v>
      </c>
      <c r="BB64" s="8">
        <v>98.544534741498865</v>
      </c>
      <c r="BC64" s="8">
        <v>97.715529374176569</v>
      </c>
      <c r="BD64" s="8">
        <v>95.933383375343851</v>
      </c>
      <c r="BE64" s="19">
        <v>92.108588777207615</v>
      </c>
      <c r="BF64" s="8"/>
      <c r="BG64" s="8"/>
      <c r="BH64" s="8"/>
      <c r="BI64" s="8"/>
      <c r="BJ64" s="8"/>
      <c r="BK64" s="8"/>
      <c r="BL64" s="8"/>
      <c r="BM64" s="8"/>
    </row>
    <row r="65" spans="1:65" x14ac:dyDescent="0.2">
      <c r="A65" s="7" t="str">
        <f t="shared" si="0"/>
        <v>bue_nemiet_gg_QU_18</v>
      </c>
      <c r="B65" s="5" t="s">
        <v>3862</v>
      </c>
      <c r="C65" s="5" t="s">
        <v>536</v>
      </c>
      <c r="D65" s="5">
        <v>18</v>
      </c>
      <c r="E65" s="8">
        <v>100</v>
      </c>
      <c r="F65" s="8">
        <v>100.61099004308913</v>
      </c>
      <c r="G65" s="8">
        <v>97.040759895789805</v>
      </c>
      <c r="H65" s="8">
        <v>93.743060839503713</v>
      </c>
      <c r="I65" s="8">
        <v>90.440806789076547</v>
      </c>
      <c r="J65" s="8">
        <v>88.552745078389194</v>
      </c>
      <c r="K65" s="8">
        <v>88.809158086960181</v>
      </c>
      <c r="L65" s="8">
        <v>91.770645107372317</v>
      </c>
      <c r="M65" s="8">
        <v>95.158708154897724</v>
      </c>
      <c r="N65" s="8">
        <v>99.175609151649311</v>
      </c>
      <c r="O65" s="8">
        <v>106.42432637518054</v>
      </c>
      <c r="P65" s="8">
        <v>116.07874756774574</v>
      </c>
      <c r="Q65" s="8">
        <v>119.85673370144453</v>
      </c>
      <c r="R65" s="8">
        <v>116.88296951158181</v>
      </c>
      <c r="S65" s="8">
        <v>111.42919278744178</v>
      </c>
      <c r="T65" s="8">
        <v>107.76803717330758</v>
      </c>
      <c r="U65" s="8">
        <v>106.25575383812861</v>
      </c>
      <c r="V65" s="8">
        <v>105.63353662056262</v>
      </c>
      <c r="W65" s="8">
        <v>107.83735410060261</v>
      </c>
      <c r="X65" s="8">
        <v>109.91277759415117</v>
      </c>
      <c r="Y65" s="8">
        <v>109.97666341800448</v>
      </c>
      <c r="Z65" s="8">
        <v>104.63408880815435</v>
      </c>
      <c r="AA65" s="8">
        <v>100.784540482502</v>
      </c>
      <c r="AB65" s="8">
        <v>100.62010104134815</v>
      </c>
      <c r="AC65" s="8">
        <v>102.365724088367</v>
      </c>
      <c r="AD65" s="8">
        <v>101.5366680769951</v>
      </c>
      <c r="AE65" s="8">
        <v>100.03822930325269</v>
      </c>
      <c r="AF65" s="8">
        <v>97.006286446330662</v>
      </c>
      <c r="AG65" s="8">
        <v>94.267455569008106</v>
      </c>
      <c r="AH65" s="8">
        <v>88.935604927230813</v>
      </c>
      <c r="AI65" s="8">
        <v>83.863857557780989</v>
      </c>
      <c r="AJ65" s="8">
        <v>78.542347685584687</v>
      </c>
      <c r="AK65" s="8">
        <v>75.632090131002272</v>
      </c>
      <c r="AL65" s="8">
        <v>75.557396914489843</v>
      </c>
      <c r="AM65" s="8">
        <v>78.332942667574599</v>
      </c>
      <c r="AN65" s="8">
        <v>82.218065928346576</v>
      </c>
      <c r="AO65" s="8">
        <v>85.796898273878767</v>
      </c>
      <c r="AP65" s="8">
        <v>87.297354392863895</v>
      </c>
      <c r="AQ65" s="8">
        <v>88.642241246211668</v>
      </c>
      <c r="AR65" s="8">
        <v>90.49166778021106</v>
      </c>
      <c r="AS65" s="8">
        <v>91.244362721575143</v>
      </c>
      <c r="AT65" s="8">
        <v>88.705959946797222</v>
      </c>
      <c r="AU65" s="8">
        <v>85.947494657217021</v>
      </c>
      <c r="AV65" s="8">
        <v>86.492262875939034</v>
      </c>
      <c r="AW65" s="8">
        <v>89.517818587797592</v>
      </c>
      <c r="AX65" s="8">
        <v>90.167636173004254</v>
      </c>
      <c r="AY65" s="8">
        <v>91.267613045698184</v>
      </c>
      <c r="AZ65" s="8">
        <v>93.478750222931922</v>
      </c>
      <c r="BA65" s="8">
        <v>94.90742476332953</v>
      </c>
      <c r="BB65" s="8">
        <v>96.099211941980911</v>
      </c>
      <c r="BC65" s="8">
        <v>93.298017106884288</v>
      </c>
      <c r="BD65" s="8">
        <v>91.967305806505649</v>
      </c>
      <c r="BE65" s="19">
        <v>88.42400539729492</v>
      </c>
      <c r="BF65" s="8"/>
      <c r="BG65" s="8"/>
      <c r="BH65" s="8"/>
      <c r="BI65" s="8"/>
      <c r="BJ65" s="8"/>
      <c r="BK65" s="8"/>
      <c r="BL65" s="8"/>
      <c r="BM65" s="8"/>
    </row>
    <row r="66" spans="1:65" x14ac:dyDescent="0.2">
      <c r="A66" s="7" t="str">
        <f t="shared" ref="A66:A129" si="1">CONCATENATE(B66,"_",C66,"_",D66)</f>
        <v>bue_nemiet_gg_QU_19</v>
      </c>
      <c r="B66" s="5" t="s">
        <v>3862</v>
      </c>
      <c r="C66" s="5" t="s">
        <v>536</v>
      </c>
      <c r="D66" s="5">
        <v>19</v>
      </c>
      <c r="E66" s="8">
        <v>100</v>
      </c>
      <c r="F66" s="8">
        <v>101.61734621364037</v>
      </c>
      <c r="G66" s="8">
        <v>99.801020288516881</v>
      </c>
      <c r="H66" s="8">
        <v>97.47528966119387</v>
      </c>
      <c r="I66" s="8">
        <v>95.105688952062749</v>
      </c>
      <c r="J66" s="8">
        <v>93.377795290942345</v>
      </c>
      <c r="K66" s="8">
        <v>94.893188616151008</v>
      </c>
      <c r="L66" s="8">
        <v>98.831453158546935</v>
      </c>
      <c r="M66" s="8">
        <v>103.16044962839362</v>
      </c>
      <c r="N66" s="8">
        <v>106.41761408610462</v>
      </c>
      <c r="O66" s="8">
        <v>108.86236115473177</v>
      </c>
      <c r="P66" s="8">
        <v>112.29433738457658</v>
      </c>
      <c r="Q66" s="8">
        <v>113.43610477887971</v>
      </c>
      <c r="R66" s="8">
        <v>113.28806438205875</v>
      </c>
      <c r="S66" s="8">
        <v>113.03567973830343</v>
      </c>
      <c r="T66" s="8">
        <v>113.87934048956863</v>
      </c>
      <c r="U66" s="8">
        <v>115.40618309804564</v>
      </c>
      <c r="V66" s="8">
        <v>116.44066707941089</v>
      </c>
      <c r="W66" s="8">
        <v>118.73114016005343</v>
      </c>
      <c r="X66" s="8">
        <v>120.41041504720756</v>
      </c>
      <c r="Y66" s="8">
        <v>121.5272497060195</v>
      </c>
      <c r="Z66" s="8">
        <v>119.77257660556381</v>
      </c>
      <c r="AA66" s="8">
        <v>121.19061007286128</v>
      </c>
      <c r="AB66" s="8">
        <v>123.01336153817222</v>
      </c>
      <c r="AC66" s="8">
        <v>122.24194581692905</v>
      </c>
      <c r="AD66" s="8">
        <v>117.22604579823648</v>
      </c>
      <c r="AE66" s="8">
        <v>113.57264398732788</v>
      </c>
      <c r="AF66" s="8">
        <v>109.86290496368296</v>
      </c>
      <c r="AG66" s="8">
        <v>106.5061107956255</v>
      </c>
      <c r="AH66" s="8">
        <v>100.2008264461886</v>
      </c>
      <c r="AI66" s="8">
        <v>95.154177571741954</v>
      </c>
      <c r="AJ66" s="8">
        <v>90.323084288706355</v>
      </c>
      <c r="AK66" s="8">
        <v>88.672024890606238</v>
      </c>
      <c r="AL66" s="8">
        <v>89.053219211007629</v>
      </c>
      <c r="AM66" s="8">
        <v>92.377992574186621</v>
      </c>
      <c r="AN66" s="8">
        <v>96.231055076197663</v>
      </c>
      <c r="AO66" s="8">
        <v>100.04631872218368</v>
      </c>
      <c r="AP66" s="8">
        <v>103.83579820262283</v>
      </c>
      <c r="AQ66" s="8">
        <v>106.97140173831077</v>
      </c>
      <c r="AR66" s="8">
        <v>107.98981323091323</v>
      </c>
      <c r="AS66" s="8">
        <v>107.27282667907089</v>
      </c>
      <c r="AT66" s="8">
        <v>103.58494038341009</v>
      </c>
      <c r="AU66" s="8">
        <v>101.02695125167249</v>
      </c>
      <c r="AV66" s="8">
        <v>99.453910921820452</v>
      </c>
      <c r="AW66" s="8">
        <v>99.606930141363065</v>
      </c>
      <c r="AX66" s="8">
        <v>98.435732506494517</v>
      </c>
      <c r="AY66" s="8">
        <v>98.40543761717953</v>
      </c>
      <c r="AZ66" s="8">
        <v>99.99423655842638</v>
      </c>
      <c r="BA66" s="8">
        <v>104.30439091643677</v>
      </c>
      <c r="BB66" s="8">
        <v>107.00763359893961</v>
      </c>
      <c r="BC66" s="8">
        <v>107.01077347129382</v>
      </c>
      <c r="BD66" s="8">
        <v>104.79474933824572</v>
      </c>
      <c r="BE66" s="19">
        <v>101.68800500354213</v>
      </c>
      <c r="BF66" s="8"/>
      <c r="BG66" s="8"/>
      <c r="BH66" s="8"/>
      <c r="BI66" s="8"/>
      <c r="BJ66" s="8"/>
      <c r="BK66" s="8"/>
      <c r="BL66" s="8"/>
      <c r="BM66" s="8"/>
    </row>
    <row r="67" spans="1:65" x14ac:dyDescent="0.2">
      <c r="A67" s="7" t="str">
        <f t="shared" si="1"/>
        <v>bue_nemiet_gg_QU_20</v>
      </c>
      <c r="B67" s="5" t="s">
        <v>3862</v>
      </c>
      <c r="C67" s="5" t="s">
        <v>536</v>
      </c>
      <c r="D67" s="5">
        <v>20</v>
      </c>
      <c r="E67" s="8">
        <v>100</v>
      </c>
      <c r="F67" s="8">
        <v>102.12782851205583</v>
      </c>
      <c r="G67" s="8">
        <v>100.23985344653181</v>
      </c>
      <c r="H67" s="8">
        <v>98.096941391139993</v>
      </c>
      <c r="I67" s="8">
        <v>96.747642656194387</v>
      </c>
      <c r="J67" s="8">
        <v>96.418664324534504</v>
      </c>
      <c r="K67" s="8">
        <v>96.977060197752166</v>
      </c>
      <c r="L67" s="8">
        <v>98.266713563199175</v>
      </c>
      <c r="M67" s="8">
        <v>99.303081064334251</v>
      </c>
      <c r="N67" s="8">
        <v>100.15573519947951</v>
      </c>
      <c r="O67" s="8">
        <v>101.36241496217851</v>
      </c>
      <c r="P67" s="8">
        <v>106.21846799548472</v>
      </c>
      <c r="Q67" s="8">
        <v>111.62739023722186</v>
      </c>
      <c r="R67" s="8">
        <v>117.54924761041809</v>
      </c>
      <c r="S67" s="8">
        <v>120.57965958960339</v>
      </c>
      <c r="T67" s="8">
        <v>120.86880624088212</v>
      </c>
      <c r="U67" s="8">
        <v>118.59319580721377</v>
      </c>
      <c r="V67" s="8">
        <v>115.31199081107343</v>
      </c>
      <c r="W67" s="8">
        <v>115.62543724181928</v>
      </c>
      <c r="X67" s="8">
        <v>118.24821227762349</v>
      </c>
      <c r="Y67" s="8">
        <v>122.18800372072928</v>
      </c>
      <c r="Z67" s="8">
        <v>125.73449040150213</v>
      </c>
      <c r="AA67" s="8">
        <v>130.1454926775543</v>
      </c>
      <c r="AB67" s="8">
        <v>134.64240193206959</v>
      </c>
      <c r="AC67" s="8">
        <v>133.15708153166213</v>
      </c>
      <c r="AD67" s="8">
        <v>127.04093299041749</v>
      </c>
      <c r="AE67" s="8">
        <v>121.16654308200941</v>
      </c>
      <c r="AF67" s="8">
        <v>116.25557739167721</v>
      </c>
      <c r="AG67" s="8">
        <v>111.26411674847363</v>
      </c>
      <c r="AH67" s="8">
        <v>104.59615526672201</v>
      </c>
      <c r="AI67" s="8">
        <v>98.711132282134784</v>
      </c>
      <c r="AJ67" s="8">
        <v>93.64953780915836</v>
      </c>
      <c r="AK67" s="8">
        <v>92.101601075841231</v>
      </c>
      <c r="AL67" s="8">
        <v>92.901836700943306</v>
      </c>
      <c r="AM67" s="8">
        <v>97.316681061394206</v>
      </c>
      <c r="AN67" s="8">
        <v>100.50572286549124</v>
      </c>
      <c r="AO67" s="8">
        <v>102.83609659826431</v>
      </c>
      <c r="AP67" s="8">
        <v>104.69748329050391</v>
      </c>
      <c r="AQ67" s="8">
        <v>107.90865482199909</v>
      </c>
      <c r="AR67" s="8">
        <v>108.72830683855985</v>
      </c>
      <c r="AS67" s="8">
        <v>108.5627613938115</v>
      </c>
      <c r="AT67" s="8">
        <v>104.44523944913355</v>
      </c>
      <c r="AU67" s="8">
        <v>104.4699733866031</v>
      </c>
      <c r="AV67" s="8">
        <v>105.41903031240854</v>
      </c>
      <c r="AW67" s="8">
        <v>107.8879467814852</v>
      </c>
      <c r="AX67" s="8">
        <v>106.55807599640816</v>
      </c>
      <c r="AY67" s="8">
        <v>102.95526601514916</v>
      </c>
      <c r="AZ67" s="8">
        <v>100.07899318006837</v>
      </c>
      <c r="BA67" s="8">
        <v>97.282847468618414</v>
      </c>
      <c r="BB67" s="8">
        <v>94.461166441868997</v>
      </c>
      <c r="BC67" s="8">
        <v>89.623908744771654</v>
      </c>
      <c r="BD67" s="8">
        <v>86.252385714166579</v>
      </c>
      <c r="BE67" s="19">
        <v>83.921053016473138</v>
      </c>
      <c r="BF67" s="8"/>
      <c r="BG67" s="8"/>
      <c r="BH67" s="8"/>
      <c r="BI67" s="8"/>
      <c r="BJ67" s="8"/>
      <c r="BK67" s="8"/>
      <c r="BL67" s="8"/>
      <c r="BM67" s="8"/>
    </row>
    <row r="68" spans="1:65" x14ac:dyDescent="0.2">
      <c r="A68" s="7" t="str">
        <f t="shared" si="1"/>
        <v>bue_nemiet_gg_QU_21</v>
      </c>
      <c r="B68" s="5" t="s">
        <v>3862</v>
      </c>
      <c r="C68" s="5" t="s">
        <v>536</v>
      </c>
      <c r="D68" s="5">
        <v>21</v>
      </c>
      <c r="E68" s="8">
        <v>100</v>
      </c>
      <c r="F68" s="8">
        <v>103.05329562414897</v>
      </c>
      <c r="G68" s="8">
        <v>103.52546631718872</v>
      </c>
      <c r="H68" s="8">
        <v>104.24518275912487</v>
      </c>
      <c r="I68" s="8">
        <v>103.61651821298506</v>
      </c>
      <c r="J68" s="8">
        <v>103.72994849088552</v>
      </c>
      <c r="K68" s="8">
        <v>106.60066562010483</v>
      </c>
      <c r="L68" s="8">
        <v>113.08029841206803</v>
      </c>
      <c r="M68" s="8">
        <v>121.38842493861073</v>
      </c>
      <c r="N68" s="8">
        <v>130.44630779234305</v>
      </c>
      <c r="O68" s="8">
        <v>137.75137026521554</v>
      </c>
      <c r="P68" s="8">
        <v>145.19103260145357</v>
      </c>
      <c r="Q68" s="8">
        <v>148.1035507121185</v>
      </c>
      <c r="R68" s="8">
        <v>149.31221967315813</v>
      </c>
      <c r="S68" s="8">
        <v>147.3490450938331</v>
      </c>
      <c r="T68" s="8">
        <v>146.11797439642032</v>
      </c>
      <c r="U68" s="8">
        <v>145.68450158438125</v>
      </c>
      <c r="V68" s="8">
        <v>144.32828353885554</v>
      </c>
      <c r="W68" s="8">
        <v>143.12509357699392</v>
      </c>
      <c r="X68" s="8">
        <v>142.35264956710941</v>
      </c>
      <c r="Y68" s="8">
        <v>142.34636374628369</v>
      </c>
      <c r="Z68" s="8">
        <v>139.81138988867338</v>
      </c>
      <c r="AA68" s="8">
        <v>137.4418009312634</v>
      </c>
      <c r="AB68" s="8">
        <v>138.82861758458918</v>
      </c>
      <c r="AC68" s="8">
        <v>139.1076947522738</v>
      </c>
      <c r="AD68" s="8">
        <v>136.69659397134012</v>
      </c>
      <c r="AE68" s="8">
        <v>132.20340561847948</v>
      </c>
      <c r="AF68" s="8">
        <v>126.97339442093774</v>
      </c>
      <c r="AG68" s="8">
        <v>119.27899875093711</v>
      </c>
      <c r="AH68" s="8">
        <v>109.04297590739243</v>
      </c>
      <c r="AI68" s="8">
        <v>99.302982290472059</v>
      </c>
      <c r="AJ68" s="8">
        <v>92.964582719102552</v>
      </c>
      <c r="AK68" s="8">
        <v>89.341118126038467</v>
      </c>
      <c r="AL68" s="8">
        <v>88.675922538856256</v>
      </c>
      <c r="AM68" s="8">
        <v>90.839393524068484</v>
      </c>
      <c r="AN68" s="8">
        <v>94.113376253333058</v>
      </c>
      <c r="AO68" s="8">
        <v>95.858525837628875</v>
      </c>
      <c r="AP68" s="8">
        <v>97.073913968691997</v>
      </c>
      <c r="AQ68" s="8">
        <v>98.121829844310824</v>
      </c>
      <c r="AR68" s="8">
        <v>100.29821192797448</v>
      </c>
      <c r="AS68" s="8">
        <v>103.21199184545469</v>
      </c>
      <c r="AT68" s="8">
        <v>104.75604892361491</v>
      </c>
      <c r="AU68" s="8">
        <v>107.86649788552171</v>
      </c>
      <c r="AV68" s="8">
        <v>111.8892592893036</v>
      </c>
      <c r="AW68" s="8">
        <v>114.56758019155785</v>
      </c>
      <c r="AX68" s="8">
        <v>112.98870569856592</v>
      </c>
      <c r="AY68" s="8">
        <v>111.33489291352981</v>
      </c>
      <c r="AZ68" s="8">
        <v>111.64277189785584</v>
      </c>
      <c r="BA68" s="8">
        <v>115.76525904747989</v>
      </c>
      <c r="BB68" s="8">
        <v>120.11662760484153</v>
      </c>
      <c r="BC68" s="8">
        <v>121.42117751579856</v>
      </c>
      <c r="BD68" s="8">
        <v>118.87326174540982</v>
      </c>
      <c r="BE68" s="19">
        <v>111.7752706807954</v>
      </c>
      <c r="BF68" s="8"/>
      <c r="BG68" s="8"/>
      <c r="BH68" s="8"/>
      <c r="BI68" s="8"/>
      <c r="BJ68" s="8"/>
      <c r="BK68" s="8"/>
      <c r="BL68" s="8"/>
      <c r="BM68" s="8"/>
    </row>
    <row r="69" spans="1:65" x14ac:dyDescent="0.2">
      <c r="A69" s="7" t="str">
        <f t="shared" si="1"/>
        <v>bue_nemiet_gg_QU_22</v>
      </c>
      <c r="B69" s="5" t="s">
        <v>3862</v>
      </c>
      <c r="C69" s="5" t="s">
        <v>536</v>
      </c>
      <c r="D69" s="5">
        <v>22</v>
      </c>
      <c r="E69" s="8">
        <v>100</v>
      </c>
      <c r="F69" s="8">
        <v>102.82262769331403</v>
      </c>
      <c r="G69" s="8">
        <v>101.53047950320979</v>
      </c>
      <c r="H69" s="8">
        <v>99.763414005310395</v>
      </c>
      <c r="I69" s="8">
        <v>98.115322144995602</v>
      </c>
      <c r="J69" s="8">
        <v>97.951857888940353</v>
      </c>
      <c r="K69" s="8">
        <v>101.31988991196532</v>
      </c>
      <c r="L69" s="8">
        <v>105.63385599108146</v>
      </c>
      <c r="M69" s="8">
        <v>109.77482335037153</v>
      </c>
      <c r="N69" s="8">
        <v>111.0588487500458</v>
      </c>
      <c r="O69" s="8">
        <v>110.43302014232997</v>
      </c>
      <c r="P69" s="8">
        <v>111.49338476125926</v>
      </c>
      <c r="Q69" s="8">
        <v>111.99993198019014</v>
      </c>
      <c r="R69" s="8">
        <v>113.91257517269922</v>
      </c>
      <c r="S69" s="8">
        <v>114.87052341893313</v>
      </c>
      <c r="T69" s="8">
        <v>114.94890597075454</v>
      </c>
      <c r="U69" s="8">
        <v>113.70367552599924</v>
      </c>
      <c r="V69" s="8">
        <v>110.37598592162635</v>
      </c>
      <c r="W69" s="8">
        <v>109.06675317574992</v>
      </c>
      <c r="X69" s="8">
        <v>109.10968853212404</v>
      </c>
      <c r="Y69" s="8">
        <v>108.92644995546699</v>
      </c>
      <c r="Z69" s="8">
        <v>104.75550842537507</v>
      </c>
      <c r="AA69" s="8">
        <v>101.00441673970651</v>
      </c>
      <c r="AB69" s="8">
        <v>101.40672994307708</v>
      </c>
      <c r="AC69" s="8">
        <v>103.03847628669637</v>
      </c>
      <c r="AD69" s="8">
        <v>103.08722938247422</v>
      </c>
      <c r="AE69" s="8">
        <v>103.40254014795552</v>
      </c>
      <c r="AF69" s="8">
        <v>102.02258318923452</v>
      </c>
      <c r="AG69" s="8">
        <v>98.373656147022203</v>
      </c>
      <c r="AH69" s="8">
        <v>91.199896240204382</v>
      </c>
      <c r="AI69" s="8">
        <v>84.478476859598345</v>
      </c>
      <c r="AJ69" s="8">
        <v>79.465242801741354</v>
      </c>
      <c r="AK69" s="8">
        <v>77.392701182160636</v>
      </c>
      <c r="AL69" s="8">
        <v>77.997601990362526</v>
      </c>
      <c r="AM69" s="8">
        <v>81.474373498947998</v>
      </c>
      <c r="AN69" s="8">
        <v>84.867620469560194</v>
      </c>
      <c r="AO69" s="8">
        <v>88.657508056732539</v>
      </c>
      <c r="AP69" s="8">
        <v>92.102673574750199</v>
      </c>
      <c r="AQ69" s="8">
        <v>96.001964229702708</v>
      </c>
      <c r="AR69" s="8">
        <v>98.160984064213451</v>
      </c>
      <c r="AS69" s="8">
        <v>97.611460140274161</v>
      </c>
      <c r="AT69" s="8">
        <v>93.743700295175302</v>
      </c>
      <c r="AU69" s="8">
        <v>90.859022610683098</v>
      </c>
      <c r="AV69" s="8">
        <v>90.770353613954228</v>
      </c>
      <c r="AW69" s="8">
        <v>92.664669734794373</v>
      </c>
      <c r="AX69" s="8">
        <v>93.344750374551055</v>
      </c>
      <c r="AY69" s="8">
        <v>94.849059422808637</v>
      </c>
      <c r="AZ69" s="8">
        <v>97.280262823665694</v>
      </c>
      <c r="BA69" s="8">
        <v>100.74857499141113</v>
      </c>
      <c r="BB69" s="8">
        <v>103.81129546028677</v>
      </c>
      <c r="BC69" s="8">
        <v>104.21572150785137</v>
      </c>
      <c r="BD69" s="8">
        <v>103.04321044147048</v>
      </c>
      <c r="BE69" s="19">
        <v>99.447782867638779</v>
      </c>
      <c r="BF69" s="8"/>
      <c r="BG69" s="8"/>
      <c r="BH69" s="8"/>
      <c r="BI69" s="8"/>
      <c r="BJ69" s="8"/>
      <c r="BK69" s="8"/>
      <c r="BL69" s="8"/>
      <c r="BM69" s="8"/>
    </row>
    <row r="70" spans="1:65" x14ac:dyDescent="0.2">
      <c r="A70" s="7" t="str">
        <f t="shared" si="1"/>
        <v>bue_nemiet_gg_QU_23</v>
      </c>
      <c r="B70" s="5" t="s">
        <v>3862</v>
      </c>
      <c r="C70" s="5" t="s">
        <v>536</v>
      </c>
      <c r="D70" s="5">
        <v>23</v>
      </c>
      <c r="E70" s="8">
        <v>100</v>
      </c>
      <c r="F70" s="8">
        <v>96.07443859200653</v>
      </c>
      <c r="G70" s="8">
        <v>90.525898504168538</v>
      </c>
      <c r="H70" s="8">
        <v>87.630842048909287</v>
      </c>
      <c r="I70" s="8">
        <v>86.292570223157668</v>
      </c>
      <c r="J70" s="8">
        <v>89.190615583609357</v>
      </c>
      <c r="K70" s="8">
        <v>101.81564553049911</v>
      </c>
      <c r="L70" s="8">
        <v>123.19532988057932</v>
      </c>
      <c r="M70" s="8">
        <v>144.87672319493058</v>
      </c>
      <c r="N70" s="8">
        <v>160.52860881015954</v>
      </c>
      <c r="O70" s="8">
        <v>164.13896399322184</v>
      </c>
      <c r="P70" s="8">
        <v>158.52784966758958</v>
      </c>
      <c r="Q70" s="8">
        <v>143.58967659952728</v>
      </c>
      <c r="R70" s="8">
        <v>132.68409593253071</v>
      </c>
      <c r="S70" s="8">
        <v>131.23231048116065</v>
      </c>
      <c r="T70" s="8">
        <v>136.65389451870692</v>
      </c>
      <c r="U70" s="8">
        <v>141.97564231577402</v>
      </c>
      <c r="V70" s="8">
        <v>146.4344715817634</v>
      </c>
      <c r="W70" s="8">
        <v>155.31146105791183</v>
      </c>
      <c r="X70" s="8">
        <v>166.51253279563289</v>
      </c>
      <c r="Y70" s="8">
        <v>173.68454914085532</v>
      </c>
      <c r="Z70" s="8">
        <v>175.26109885839711</v>
      </c>
      <c r="AA70" s="8">
        <v>176.71179216661531</v>
      </c>
      <c r="AB70" s="8">
        <v>182.95100267433372</v>
      </c>
      <c r="AC70" s="8">
        <v>185.32577890992494</v>
      </c>
      <c r="AD70" s="8">
        <v>181.64942612800419</v>
      </c>
      <c r="AE70" s="8">
        <v>172.14729028050081</v>
      </c>
      <c r="AF70" s="8">
        <v>160.32272349760169</v>
      </c>
      <c r="AG70" s="8">
        <v>145.86530052236719</v>
      </c>
      <c r="AH70" s="8">
        <v>131.11161983801978</v>
      </c>
      <c r="AI70" s="8">
        <v>117.3648998594273</v>
      </c>
      <c r="AJ70" s="8">
        <v>108.05903917604996</v>
      </c>
      <c r="AK70" s="8">
        <v>104.68228526760991</v>
      </c>
      <c r="AL70" s="8">
        <v>104.35452285364289</v>
      </c>
      <c r="AM70" s="8">
        <v>107.20939637536436</v>
      </c>
      <c r="AN70" s="8">
        <v>105.7038814028359</v>
      </c>
      <c r="AO70" s="8">
        <v>105.91619423319571</v>
      </c>
      <c r="AP70" s="8">
        <v>106.16615679414728</v>
      </c>
      <c r="AQ70" s="8">
        <v>105.99016583712915</v>
      </c>
      <c r="AR70" s="8">
        <v>106.27387523834761</v>
      </c>
      <c r="AS70" s="8">
        <v>103.32135492961116</v>
      </c>
      <c r="AT70" s="8">
        <v>101.19730493570967</v>
      </c>
      <c r="AU70" s="8">
        <v>99.074379285059294</v>
      </c>
      <c r="AV70" s="8">
        <v>101.38920046089868</v>
      </c>
      <c r="AW70" s="8">
        <v>104.88565935239974</v>
      </c>
      <c r="AX70" s="8">
        <v>104.29774577699607</v>
      </c>
      <c r="AY70" s="8">
        <v>103.68726821151897</v>
      </c>
      <c r="AZ70" s="8">
        <v>101.52680112636487</v>
      </c>
      <c r="BA70" s="8">
        <v>102.60992239720123</v>
      </c>
      <c r="BB70" s="8">
        <v>103.7860142899154</v>
      </c>
      <c r="BC70" s="8">
        <v>104.50350957346571</v>
      </c>
      <c r="BD70" s="8">
        <v>102.82848022863318</v>
      </c>
      <c r="BE70" s="19">
        <v>97.748269684421047</v>
      </c>
      <c r="BF70" s="8"/>
      <c r="BG70" s="8"/>
      <c r="BH70" s="8"/>
      <c r="BI70" s="8"/>
      <c r="BJ70" s="8"/>
      <c r="BK70" s="8"/>
      <c r="BL70" s="8"/>
      <c r="BM70" s="8"/>
    </row>
    <row r="71" spans="1:65" x14ac:dyDescent="0.2">
      <c r="A71" s="7" t="str">
        <f t="shared" si="1"/>
        <v>bue_nemiet_gg_QU_24</v>
      </c>
      <c r="B71" s="5" t="s">
        <v>3862</v>
      </c>
      <c r="C71" s="5" t="s">
        <v>536</v>
      </c>
      <c r="D71" s="5">
        <v>24</v>
      </c>
      <c r="E71" s="8">
        <v>100</v>
      </c>
      <c r="F71" s="8">
        <v>100.93849681350594</v>
      </c>
      <c r="G71" s="8">
        <v>99.033685560458437</v>
      </c>
      <c r="H71" s="8">
        <v>97.353884609888965</v>
      </c>
      <c r="I71" s="8">
        <v>95.785411770604455</v>
      </c>
      <c r="J71" s="8">
        <v>93.374554067552538</v>
      </c>
      <c r="K71" s="8">
        <v>94.91974696477871</v>
      </c>
      <c r="L71" s="8">
        <v>102.30532174903458</v>
      </c>
      <c r="M71" s="8">
        <v>111.85874237024906</v>
      </c>
      <c r="N71" s="8">
        <v>118.44731037227797</v>
      </c>
      <c r="O71" s="8">
        <v>119.7627804400297</v>
      </c>
      <c r="P71" s="8">
        <v>120.41108440899841</v>
      </c>
      <c r="Q71" s="8">
        <v>115.70003264687698</v>
      </c>
      <c r="R71" s="8">
        <v>109.67213528947046</v>
      </c>
      <c r="S71" s="8">
        <v>107.32217473791003</v>
      </c>
      <c r="T71" s="8">
        <v>111.86363519138069</v>
      </c>
      <c r="U71" s="8">
        <v>120.08789691769293</v>
      </c>
      <c r="V71" s="8">
        <v>124.45210157898055</v>
      </c>
      <c r="W71" s="8">
        <v>128.34252387948118</v>
      </c>
      <c r="X71" s="8">
        <v>132.46410883527349</v>
      </c>
      <c r="Y71" s="8">
        <v>136.26296220278314</v>
      </c>
      <c r="Z71" s="8">
        <v>136.77696677421946</v>
      </c>
      <c r="AA71" s="8">
        <v>138.54481608065291</v>
      </c>
      <c r="AB71" s="8">
        <v>143.46844848868665</v>
      </c>
      <c r="AC71" s="8">
        <v>144.01480293203042</v>
      </c>
      <c r="AD71" s="8">
        <v>139.10333456653316</v>
      </c>
      <c r="AE71" s="8">
        <v>129.66573117821733</v>
      </c>
      <c r="AF71" s="8">
        <v>121.47303343882146</v>
      </c>
      <c r="AG71" s="8">
        <v>114.23097144360285</v>
      </c>
      <c r="AH71" s="8">
        <v>106.74310020138374</v>
      </c>
      <c r="AI71" s="8">
        <v>99.612579575517941</v>
      </c>
      <c r="AJ71" s="8">
        <v>92.84407452603368</v>
      </c>
      <c r="AK71" s="8">
        <v>89.14975696201077</v>
      </c>
      <c r="AL71" s="8">
        <v>88.670307331351239</v>
      </c>
      <c r="AM71" s="8">
        <v>91.329938044694416</v>
      </c>
      <c r="AN71" s="8">
        <v>95.281252824387778</v>
      </c>
      <c r="AO71" s="8">
        <v>99.54152491025485</v>
      </c>
      <c r="AP71" s="8">
        <v>98.991193719690116</v>
      </c>
      <c r="AQ71" s="8">
        <v>98.018320224138279</v>
      </c>
      <c r="AR71" s="8">
        <v>94.001088048775287</v>
      </c>
      <c r="AS71" s="8">
        <v>93.727014387873353</v>
      </c>
      <c r="AT71" s="8">
        <v>90.323329003047022</v>
      </c>
      <c r="AU71" s="8">
        <v>90.387466241295371</v>
      </c>
      <c r="AV71" s="8">
        <v>92.105916613561419</v>
      </c>
      <c r="AW71" s="8">
        <v>94.141401892662842</v>
      </c>
      <c r="AX71" s="8">
        <v>96.181129018700105</v>
      </c>
      <c r="AY71" s="8">
        <v>98.327719135463269</v>
      </c>
      <c r="AZ71" s="8">
        <v>100.23382313525411</v>
      </c>
      <c r="BA71" s="8">
        <v>97.711725899867687</v>
      </c>
      <c r="BB71" s="8">
        <v>93.901518287248606</v>
      </c>
      <c r="BC71" s="8">
        <v>90.004532428144103</v>
      </c>
      <c r="BD71" s="8">
        <v>89.159404493526054</v>
      </c>
      <c r="BE71" s="19">
        <v>88.035345945371617</v>
      </c>
      <c r="BF71" s="8"/>
      <c r="BG71" s="8"/>
      <c r="BH71" s="8"/>
      <c r="BI71" s="8"/>
      <c r="BJ71" s="8"/>
      <c r="BK71" s="8"/>
      <c r="BL71" s="8"/>
      <c r="BM71" s="8"/>
    </row>
    <row r="72" spans="1:65" x14ac:dyDescent="0.2">
      <c r="A72" s="7" t="str">
        <f t="shared" si="1"/>
        <v>bue_nemiet_gg_QU_25</v>
      </c>
      <c r="B72" s="5" t="s">
        <v>3862</v>
      </c>
      <c r="C72" s="5" t="s">
        <v>536</v>
      </c>
      <c r="D72" s="5">
        <v>25</v>
      </c>
      <c r="E72" s="8">
        <v>100</v>
      </c>
      <c r="F72" s="8">
        <v>100.77486942426526</v>
      </c>
      <c r="G72" s="8">
        <v>101.56865382983752</v>
      </c>
      <c r="H72" s="8">
        <v>107.40603126180524</v>
      </c>
      <c r="I72" s="8">
        <v>116.58669847976734</v>
      </c>
      <c r="J72" s="8">
        <v>125.00009711961461</v>
      </c>
      <c r="K72" s="8">
        <v>131.67163041019498</v>
      </c>
      <c r="L72" s="8">
        <v>137.28120947138842</v>
      </c>
      <c r="M72" s="8">
        <v>138.16204622929013</v>
      </c>
      <c r="N72" s="8">
        <v>135.31661348542053</v>
      </c>
      <c r="O72" s="8">
        <v>131.4661224244085</v>
      </c>
      <c r="P72" s="8">
        <v>130.91054039654335</v>
      </c>
      <c r="Q72" s="8">
        <v>131.45961909242445</v>
      </c>
      <c r="R72" s="8">
        <v>130.1419541204406</v>
      </c>
      <c r="S72" s="8">
        <v>128.53528133952301</v>
      </c>
      <c r="T72" s="8">
        <v>125.31074362277199</v>
      </c>
      <c r="U72" s="8">
        <v>123.09736558825568</v>
      </c>
      <c r="V72" s="8">
        <v>122.01694760310924</v>
      </c>
      <c r="W72" s="8">
        <v>123.54131695728147</v>
      </c>
      <c r="X72" s="8">
        <v>126.41524007765095</v>
      </c>
      <c r="Y72" s="8">
        <v>124.77750506479958</v>
      </c>
      <c r="Z72" s="8">
        <v>118.11833757697043</v>
      </c>
      <c r="AA72" s="8">
        <v>111.45377713890844</v>
      </c>
      <c r="AB72" s="8">
        <v>109.71275498918817</v>
      </c>
      <c r="AC72" s="8">
        <v>111.64565037413293</v>
      </c>
      <c r="AD72" s="8">
        <v>115.06706692483142</v>
      </c>
      <c r="AE72" s="8">
        <v>120.97024404910991</v>
      </c>
      <c r="AF72" s="8">
        <v>124.352657260508</v>
      </c>
      <c r="AG72" s="8">
        <v>119.79932946217416</v>
      </c>
      <c r="AH72" s="8">
        <v>110.64916518710316</v>
      </c>
      <c r="AI72" s="8">
        <v>100.79219007813747</v>
      </c>
      <c r="AJ72" s="8">
        <v>95.228201330149759</v>
      </c>
      <c r="AK72" s="8">
        <v>93.174995655636465</v>
      </c>
      <c r="AL72" s="8">
        <v>94.402047930860206</v>
      </c>
      <c r="AM72" s="8">
        <v>98.977635654084722</v>
      </c>
      <c r="AN72" s="8">
        <v>103.8761719840607</v>
      </c>
      <c r="AO72" s="8">
        <v>105.5760857235371</v>
      </c>
      <c r="AP72" s="8">
        <v>106.81467748089999</v>
      </c>
      <c r="AQ72" s="8">
        <v>105.47714848914855</v>
      </c>
      <c r="AR72" s="8">
        <v>105.43049149989913</v>
      </c>
      <c r="AS72" s="8">
        <v>102.23610600325104</v>
      </c>
      <c r="AT72" s="8">
        <v>98.323729305504585</v>
      </c>
      <c r="AU72" s="8">
        <v>94.772580240105071</v>
      </c>
      <c r="AV72" s="8">
        <v>91.969469252876209</v>
      </c>
      <c r="AW72" s="8">
        <v>90.475319957830436</v>
      </c>
      <c r="AX72" s="8">
        <v>88.547606485692157</v>
      </c>
      <c r="AY72" s="8">
        <v>89.492552923310186</v>
      </c>
      <c r="AZ72" s="8">
        <v>90.005727522957088</v>
      </c>
      <c r="BA72" s="8">
        <v>91.921701994614708</v>
      </c>
      <c r="BB72" s="8">
        <v>93.946537742934638</v>
      </c>
      <c r="BC72" s="8">
        <v>96.671982408071301</v>
      </c>
      <c r="BD72" s="8">
        <v>98.762799906245661</v>
      </c>
      <c r="BE72" s="19">
        <v>99.367311313474659</v>
      </c>
      <c r="BF72" s="8"/>
      <c r="BG72" s="8"/>
      <c r="BH72" s="8"/>
      <c r="BI72" s="8"/>
      <c r="BJ72" s="8"/>
      <c r="BK72" s="8"/>
      <c r="BL72" s="8"/>
      <c r="BM72" s="8"/>
    </row>
    <row r="73" spans="1:65" x14ac:dyDescent="0.2">
      <c r="A73" s="7" t="str">
        <f t="shared" si="1"/>
        <v>bue_mw_gg_QU_1</v>
      </c>
      <c r="B73" s="5" t="s">
        <v>3863</v>
      </c>
      <c r="C73" s="5" t="s">
        <v>536</v>
      </c>
      <c r="D73" s="5">
        <v>1</v>
      </c>
      <c r="E73" s="8">
        <v>100</v>
      </c>
      <c r="F73" s="8">
        <v>101.82482432639976</v>
      </c>
      <c r="G73" s="8">
        <v>100.43113710822099</v>
      </c>
      <c r="H73" s="8">
        <v>99.180291035850829</v>
      </c>
      <c r="I73" s="8">
        <v>97.345524886170594</v>
      </c>
      <c r="J73" s="8">
        <v>95.880265693407054</v>
      </c>
      <c r="K73" s="8">
        <v>95.661514763263497</v>
      </c>
      <c r="L73" s="8">
        <v>99.105049060092483</v>
      </c>
      <c r="M73" s="8">
        <v>104.26218240890539</v>
      </c>
      <c r="N73" s="8">
        <v>110.67081825060926</v>
      </c>
      <c r="O73" s="8">
        <v>114.72184965352965</v>
      </c>
      <c r="P73" s="8">
        <v>116.82945854214908</v>
      </c>
      <c r="Q73" s="8">
        <v>114.91083397494462</v>
      </c>
      <c r="R73" s="8">
        <v>112.02380874924647</v>
      </c>
      <c r="S73" s="8">
        <v>110.59261238355033</v>
      </c>
      <c r="T73" s="8">
        <v>110.15588434317033</v>
      </c>
      <c r="U73" s="8">
        <v>110.61902800540632</v>
      </c>
      <c r="V73" s="8">
        <v>110.20851185350386</v>
      </c>
      <c r="W73" s="8">
        <v>111.50260348778097</v>
      </c>
      <c r="X73" s="8">
        <v>113.6516316726461</v>
      </c>
      <c r="Y73" s="8">
        <v>114.99279401999128</v>
      </c>
      <c r="Z73" s="8">
        <v>113.27488714765536</v>
      </c>
      <c r="AA73" s="8">
        <v>111.3634857990228</v>
      </c>
      <c r="AB73" s="8">
        <v>114.52413974275335</v>
      </c>
      <c r="AC73" s="8">
        <v>117.08373824078951</v>
      </c>
      <c r="AD73" s="8">
        <v>117.73508052573804</v>
      </c>
      <c r="AE73" s="8">
        <v>116.51226991250333</v>
      </c>
      <c r="AF73" s="8">
        <v>113.98080308605374</v>
      </c>
      <c r="AG73" s="8">
        <v>110.37197264189574</v>
      </c>
      <c r="AH73" s="8">
        <v>103.2609640498671</v>
      </c>
      <c r="AI73" s="8">
        <v>95.918620373761641</v>
      </c>
      <c r="AJ73" s="8">
        <v>89.198755176879956</v>
      </c>
      <c r="AK73" s="8">
        <v>85.554902641144352</v>
      </c>
      <c r="AL73" s="8">
        <v>85.364117055290208</v>
      </c>
      <c r="AM73" s="8">
        <v>88.950924668940715</v>
      </c>
      <c r="AN73" s="8">
        <v>93.132354200960819</v>
      </c>
      <c r="AO73" s="8">
        <v>97.50901930631467</v>
      </c>
      <c r="AP73" s="8">
        <v>101.51432499872861</v>
      </c>
      <c r="AQ73" s="8">
        <v>104.73687043594214</v>
      </c>
      <c r="AR73" s="8">
        <v>105.73167640011712</v>
      </c>
      <c r="AS73" s="8">
        <v>104.6465957617343</v>
      </c>
      <c r="AT73" s="8">
        <v>101.10339390253205</v>
      </c>
      <c r="AU73" s="8">
        <v>100.11569105074621</v>
      </c>
      <c r="AV73" s="8">
        <v>100.93764976955981</v>
      </c>
      <c r="AW73" s="8">
        <v>104.15347932058809</v>
      </c>
      <c r="AX73" s="8">
        <v>105.89519773220219</v>
      </c>
      <c r="AY73" s="8">
        <v>108.90865111327089</v>
      </c>
      <c r="AZ73" s="8">
        <v>113.30151304490118</v>
      </c>
      <c r="BA73" s="8">
        <v>118.43195784228965</v>
      </c>
      <c r="BB73" s="8">
        <v>119.24516275251226</v>
      </c>
      <c r="BC73" s="8">
        <v>116.3548411605484</v>
      </c>
      <c r="BD73" s="8">
        <v>112.33306204387513</v>
      </c>
      <c r="BE73" s="19">
        <v>109.80606882950701</v>
      </c>
      <c r="BF73" s="8"/>
      <c r="BG73" s="8"/>
      <c r="BH73" s="8"/>
      <c r="BI73" s="8"/>
      <c r="BJ73" s="8"/>
      <c r="BK73" s="8"/>
      <c r="BL73" s="8"/>
      <c r="BM73" s="8"/>
    </row>
    <row r="74" spans="1:65" x14ac:dyDescent="0.2">
      <c r="A74" s="7" t="str">
        <f t="shared" si="1"/>
        <v>bue_mw_gg_QU_2</v>
      </c>
      <c r="B74" s="5" t="s">
        <v>3863</v>
      </c>
      <c r="C74" s="5" t="s">
        <v>536</v>
      </c>
      <c r="D74" s="5">
        <v>2</v>
      </c>
      <c r="E74" s="8">
        <v>100</v>
      </c>
      <c r="F74" s="8">
        <v>102.32623594613919</v>
      </c>
      <c r="G74" s="8">
        <v>101.00631213806759</v>
      </c>
      <c r="H74" s="8">
        <v>99.834219997656774</v>
      </c>
      <c r="I74" s="8">
        <v>97.80423901568065</v>
      </c>
      <c r="J74" s="8">
        <v>96.74768599604603</v>
      </c>
      <c r="K74" s="8">
        <v>97.440698067222456</v>
      </c>
      <c r="L74" s="8">
        <v>101.1590133123226</v>
      </c>
      <c r="M74" s="8">
        <v>103.41664992365224</v>
      </c>
      <c r="N74" s="8">
        <v>104.29651847160351</v>
      </c>
      <c r="O74" s="8">
        <v>103.55173881501258</v>
      </c>
      <c r="P74" s="8">
        <v>106.84715955021805</v>
      </c>
      <c r="Q74" s="8">
        <v>109.93793366234011</v>
      </c>
      <c r="R74" s="8">
        <v>112.96904284027435</v>
      </c>
      <c r="S74" s="8">
        <v>112.53437172013996</v>
      </c>
      <c r="T74" s="8">
        <v>110.81708634008135</v>
      </c>
      <c r="U74" s="8">
        <v>108.60009871903598</v>
      </c>
      <c r="V74" s="8">
        <v>106.52599388248437</v>
      </c>
      <c r="W74" s="8">
        <v>107.00243743932914</v>
      </c>
      <c r="X74" s="8">
        <v>108.94282047231282</v>
      </c>
      <c r="Y74" s="8">
        <v>111.83092215960717</v>
      </c>
      <c r="Z74" s="8">
        <v>114.82730911695153</v>
      </c>
      <c r="AA74" s="8">
        <v>117.28174008202707</v>
      </c>
      <c r="AB74" s="8">
        <v>124.2268426429423</v>
      </c>
      <c r="AC74" s="8">
        <v>125.57494539456626</v>
      </c>
      <c r="AD74" s="8">
        <v>123.74262235436838</v>
      </c>
      <c r="AE74" s="8">
        <v>119.04931364890847</v>
      </c>
      <c r="AF74" s="8">
        <v>114.43873037308265</v>
      </c>
      <c r="AG74" s="8">
        <v>110.21011498864102</v>
      </c>
      <c r="AH74" s="8">
        <v>102.07012687285554</v>
      </c>
      <c r="AI74" s="8">
        <v>93.842534439035376</v>
      </c>
      <c r="AJ74" s="8">
        <v>86.319082719251639</v>
      </c>
      <c r="AK74" s="8">
        <v>83.081125502495084</v>
      </c>
      <c r="AL74" s="8">
        <v>83.372967679742132</v>
      </c>
      <c r="AM74" s="8">
        <v>87.34412818164958</v>
      </c>
      <c r="AN74" s="8">
        <v>91.915519492004705</v>
      </c>
      <c r="AO74" s="8">
        <v>97.199310445925505</v>
      </c>
      <c r="AP74" s="8">
        <v>101.807952564213</v>
      </c>
      <c r="AQ74" s="8">
        <v>106.35174408024869</v>
      </c>
      <c r="AR74" s="8">
        <v>109.14587042668688</v>
      </c>
      <c r="AS74" s="8">
        <v>107.40719796337657</v>
      </c>
      <c r="AT74" s="8">
        <v>101.67682803132004</v>
      </c>
      <c r="AU74" s="8">
        <v>96.91651085922949</v>
      </c>
      <c r="AV74" s="8">
        <v>96.046029203612434</v>
      </c>
      <c r="AW74" s="8">
        <v>96.561737558670757</v>
      </c>
      <c r="AX74" s="8">
        <v>94.924570325112441</v>
      </c>
      <c r="AY74" s="8">
        <v>94.974818999514014</v>
      </c>
      <c r="AZ74" s="8">
        <v>96.222546588885521</v>
      </c>
      <c r="BA74" s="8">
        <v>99.494366063694812</v>
      </c>
      <c r="BB74" s="8">
        <v>100.46635919690543</v>
      </c>
      <c r="BC74" s="8">
        <v>99.288723326076578</v>
      </c>
      <c r="BD74" s="8">
        <v>94.296139183567405</v>
      </c>
      <c r="BE74" s="19">
        <v>86.480408184964631</v>
      </c>
      <c r="BF74" s="8"/>
      <c r="BG74" s="8"/>
      <c r="BH74" s="8"/>
      <c r="BI74" s="8"/>
      <c r="BJ74" s="8"/>
      <c r="BK74" s="8"/>
      <c r="BL74" s="8"/>
      <c r="BM74" s="8"/>
    </row>
    <row r="75" spans="1:65" x14ac:dyDescent="0.2">
      <c r="A75" s="7" t="str">
        <f t="shared" si="1"/>
        <v>bue_mw_gg_QU_3</v>
      </c>
      <c r="B75" s="5" t="s">
        <v>3863</v>
      </c>
      <c r="C75" s="5" t="s">
        <v>536</v>
      </c>
      <c r="D75" s="5">
        <v>3</v>
      </c>
      <c r="E75" s="8">
        <v>100</v>
      </c>
      <c r="F75" s="8">
        <v>100.91156289881538</v>
      </c>
      <c r="G75" s="8">
        <v>98.990675371272005</v>
      </c>
      <c r="H75" s="8">
        <v>97.617283680904109</v>
      </c>
      <c r="I75" s="8">
        <v>96.05740852928551</v>
      </c>
      <c r="J75" s="8">
        <v>95.218874457782434</v>
      </c>
      <c r="K75" s="8">
        <v>94.664331222137832</v>
      </c>
      <c r="L75" s="8">
        <v>96.940068879365796</v>
      </c>
      <c r="M75" s="8">
        <v>99.862607046558878</v>
      </c>
      <c r="N75" s="8">
        <v>104.11143265477376</v>
      </c>
      <c r="O75" s="8">
        <v>106.82067148002523</v>
      </c>
      <c r="P75" s="8">
        <v>111.63019325742141</v>
      </c>
      <c r="Q75" s="8">
        <v>115.0517004005693</v>
      </c>
      <c r="R75" s="8">
        <v>118.48672587633621</v>
      </c>
      <c r="S75" s="8">
        <v>119.72368945904911</v>
      </c>
      <c r="T75" s="8">
        <v>120.63013461105459</v>
      </c>
      <c r="U75" s="8">
        <v>121.13539687550731</v>
      </c>
      <c r="V75" s="8">
        <v>119.81928165301986</v>
      </c>
      <c r="W75" s="8">
        <v>120.50148259677532</v>
      </c>
      <c r="X75" s="8">
        <v>123.02196101264978</v>
      </c>
      <c r="Y75" s="8">
        <v>125.21307466892999</v>
      </c>
      <c r="Z75" s="8">
        <v>121.97670921361366</v>
      </c>
      <c r="AA75" s="8">
        <v>119.34327814751869</v>
      </c>
      <c r="AB75" s="8">
        <v>123.22309745474213</v>
      </c>
      <c r="AC75" s="8">
        <v>126.70203420888492</v>
      </c>
      <c r="AD75" s="8">
        <v>126.64806866006127</v>
      </c>
      <c r="AE75" s="8">
        <v>123.83807482303693</v>
      </c>
      <c r="AF75" s="8">
        <v>120.82356840105048</v>
      </c>
      <c r="AG75" s="8">
        <v>116.8544027064366</v>
      </c>
      <c r="AH75" s="8">
        <v>107.3983469348442</v>
      </c>
      <c r="AI75" s="8">
        <v>99.671954647916138</v>
      </c>
      <c r="AJ75" s="8">
        <v>93.26208010846365</v>
      </c>
      <c r="AK75" s="8">
        <v>92.471357119569575</v>
      </c>
      <c r="AL75" s="8">
        <v>93.539100663828847</v>
      </c>
      <c r="AM75" s="8">
        <v>97.909169224437278</v>
      </c>
      <c r="AN75" s="8">
        <v>101.84937179168169</v>
      </c>
      <c r="AO75" s="8">
        <v>106.96317945938428</v>
      </c>
      <c r="AP75" s="8">
        <v>112.19315123415714</v>
      </c>
      <c r="AQ75" s="8">
        <v>117.19240871770093</v>
      </c>
      <c r="AR75" s="8">
        <v>120.52033170351649</v>
      </c>
      <c r="AS75" s="8">
        <v>118.02355017066907</v>
      </c>
      <c r="AT75" s="8">
        <v>112.38220188607163</v>
      </c>
      <c r="AU75" s="8">
        <v>107.05712551558092</v>
      </c>
      <c r="AV75" s="8">
        <v>104.51321596994349</v>
      </c>
      <c r="AW75" s="8">
        <v>103.16724061545052</v>
      </c>
      <c r="AX75" s="8">
        <v>99.514467208389888</v>
      </c>
      <c r="AY75" s="8">
        <v>99.549630993941307</v>
      </c>
      <c r="AZ75" s="8">
        <v>102.99133778707518</v>
      </c>
      <c r="BA75" s="8">
        <v>108.00880525256851</v>
      </c>
      <c r="BB75" s="8">
        <v>111.37484930083832</v>
      </c>
      <c r="BC75" s="8">
        <v>111.6556935551946</v>
      </c>
      <c r="BD75" s="8">
        <v>108.79511366923089</v>
      </c>
      <c r="BE75" s="19">
        <v>102.0022972017657</v>
      </c>
      <c r="BF75" s="8"/>
      <c r="BG75" s="8"/>
      <c r="BH75" s="8"/>
      <c r="BI75" s="8"/>
      <c r="BJ75" s="8"/>
      <c r="BK75" s="8"/>
      <c r="BL75" s="8"/>
      <c r="BM75" s="8"/>
    </row>
    <row r="76" spans="1:65" x14ac:dyDescent="0.2">
      <c r="A76" s="7" t="str">
        <f t="shared" si="1"/>
        <v>bue_mw_gg_QU_5</v>
      </c>
      <c r="B76" s="5" t="s">
        <v>3863</v>
      </c>
      <c r="C76" s="5" t="s">
        <v>536</v>
      </c>
      <c r="D76" s="5">
        <v>5</v>
      </c>
      <c r="E76" s="8">
        <v>100</v>
      </c>
      <c r="F76" s="8">
        <v>104.66151910413167</v>
      </c>
      <c r="G76" s="8">
        <v>105.37366359425887</v>
      </c>
      <c r="H76" s="8">
        <v>105.02195017177287</v>
      </c>
      <c r="I76" s="8">
        <v>100.27549939220133</v>
      </c>
      <c r="J76" s="8">
        <v>95.205510933877221</v>
      </c>
      <c r="K76" s="8">
        <v>91.504575735649539</v>
      </c>
      <c r="L76" s="8">
        <v>94.091033440366672</v>
      </c>
      <c r="M76" s="8">
        <v>98.739058230292827</v>
      </c>
      <c r="N76" s="8">
        <v>103.98044226947776</v>
      </c>
      <c r="O76" s="8">
        <v>104.57707393659074</v>
      </c>
      <c r="P76" s="8">
        <v>109.72622509925709</v>
      </c>
      <c r="Q76" s="8">
        <v>114.93745759662238</v>
      </c>
      <c r="R76" s="8">
        <v>123.53383809386848</v>
      </c>
      <c r="S76" s="8">
        <v>128.39966703896073</v>
      </c>
      <c r="T76" s="8">
        <v>132.88862212241881</v>
      </c>
      <c r="U76" s="8">
        <v>135.29507880760426</v>
      </c>
      <c r="V76" s="8">
        <v>136.52608132074576</v>
      </c>
      <c r="W76" s="8">
        <v>137.73120677084137</v>
      </c>
      <c r="X76" s="8">
        <v>132.34994419379296</v>
      </c>
      <c r="Y76" s="8">
        <v>123.68252356850513</v>
      </c>
      <c r="Z76" s="8">
        <v>113.09590087394743</v>
      </c>
      <c r="AA76" s="8">
        <v>107.82257766399691</v>
      </c>
      <c r="AB76" s="8">
        <v>112.31462487926488</v>
      </c>
      <c r="AC76" s="8">
        <v>114.27049915093271</v>
      </c>
      <c r="AD76" s="8">
        <v>116.43136075493533</v>
      </c>
      <c r="AE76" s="8">
        <v>114.88719565450434</v>
      </c>
      <c r="AF76" s="8">
        <v>112.87679898854039</v>
      </c>
      <c r="AG76" s="8">
        <v>109.91923084577427</v>
      </c>
      <c r="AH76" s="8">
        <v>100.20948474214958</v>
      </c>
      <c r="AI76" s="8">
        <v>90.698612362961015</v>
      </c>
      <c r="AJ76" s="8">
        <v>82.928488821450941</v>
      </c>
      <c r="AK76" s="8">
        <v>82.159208770094935</v>
      </c>
      <c r="AL76" s="8">
        <v>82.147565085851241</v>
      </c>
      <c r="AM76" s="8">
        <v>84.252236988006914</v>
      </c>
      <c r="AN76" s="8">
        <v>83.933857685763215</v>
      </c>
      <c r="AO76" s="8">
        <v>85.216071789190039</v>
      </c>
      <c r="AP76" s="8">
        <v>86.880309392618315</v>
      </c>
      <c r="AQ76" s="8">
        <v>90.03645163496742</v>
      </c>
      <c r="AR76" s="8">
        <v>92.170429643466392</v>
      </c>
      <c r="AS76" s="8">
        <v>90.987740265266368</v>
      </c>
      <c r="AT76" s="8">
        <v>86.233983522857045</v>
      </c>
      <c r="AU76" s="8">
        <v>83.755509403015239</v>
      </c>
      <c r="AV76" s="8">
        <v>84.474860157210074</v>
      </c>
      <c r="AW76" s="8">
        <v>87.811301096233592</v>
      </c>
      <c r="AX76" s="8">
        <v>89.053308169202808</v>
      </c>
      <c r="AY76" s="8">
        <v>92.260138061592514</v>
      </c>
      <c r="AZ76" s="8">
        <v>94.672270920122898</v>
      </c>
      <c r="BA76" s="8">
        <v>98.720652687787947</v>
      </c>
      <c r="BB76" s="8">
        <v>101.09965683143871</v>
      </c>
      <c r="BC76" s="8">
        <v>101.30135548121204</v>
      </c>
      <c r="BD76" s="8">
        <v>97.576010011082474</v>
      </c>
      <c r="BE76" s="19">
        <v>89.401010326368336</v>
      </c>
      <c r="BF76" s="8"/>
      <c r="BG76" s="8"/>
      <c r="BH76" s="8"/>
      <c r="BI76" s="8"/>
      <c r="BJ76" s="8"/>
      <c r="BK76" s="8"/>
      <c r="BL76" s="8"/>
      <c r="BM76" s="8"/>
    </row>
    <row r="77" spans="1:65" x14ac:dyDescent="0.2">
      <c r="A77" s="7" t="str">
        <f t="shared" si="1"/>
        <v>bue_mw_gg_QU_9</v>
      </c>
      <c r="B77" s="5" t="s">
        <v>3863</v>
      </c>
      <c r="C77" s="5" t="s">
        <v>536</v>
      </c>
      <c r="D77" s="5">
        <v>9</v>
      </c>
      <c r="E77" s="8">
        <v>100</v>
      </c>
      <c r="F77" s="8">
        <v>99.291364627400256</v>
      </c>
      <c r="G77" s="8">
        <v>96.584204772941447</v>
      </c>
      <c r="H77" s="8">
        <v>95.338667319116894</v>
      </c>
      <c r="I77" s="8">
        <v>95.59472713738738</v>
      </c>
      <c r="J77" s="8">
        <v>97.084887374516768</v>
      </c>
      <c r="K77" s="8">
        <v>99.929368235815744</v>
      </c>
      <c r="L77" s="8">
        <v>104.25009186556501</v>
      </c>
      <c r="M77" s="8">
        <v>107.98011154184179</v>
      </c>
      <c r="N77" s="8">
        <v>113.09369788322522</v>
      </c>
      <c r="O77" s="8">
        <v>116.55750253993233</v>
      </c>
      <c r="P77" s="8">
        <v>121.11605011734214</v>
      </c>
      <c r="Q77" s="8">
        <v>121.46476163672645</v>
      </c>
      <c r="R77" s="8">
        <v>120.21220254714279</v>
      </c>
      <c r="S77" s="8">
        <v>119.13215014993689</v>
      </c>
      <c r="T77" s="8">
        <v>118.58859612731612</v>
      </c>
      <c r="U77" s="8">
        <v>119.40489003675144</v>
      </c>
      <c r="V77" s="8">
        <v>117.52032408680918</v>
      </c>
      <c r="W77" s="8">
        <v>117.13235236472103</v>
      </c>
      <c r="X77" s="8">
        <v>116.41900465662626</v>
      </c>
      <c r="Y77" s="8">
        <v>116.81128111971223</v>
      </c>
      <c r="Z77" s="8">
        <v>111.75230561992521</v>
      </c>
      <c r="AA77" s="8">
        <v>108.94580426760723</v>
      </c>
      <c r="AB77" s="8">
        <v>113.48140978489296</v>
      </c>
      <c r="AC77" s="8">
        <v>121.55848072213026</v>
      </c>
      <c r="AD77" s="8">
        <v>125.92246335538334</v>
      </c>
      <c r="AE77" s="8">
        <v>124.74259295540578</v>
      </c>
      <c r="AF77" s="8">
        <v>120.62602667055366</v>
      </c>
      <c r="AG77" s="8">
        <v>114.39292497816666</v>
      </c>
      <c r="AH77" s="8">
        <v>104.31220961980858</v>
      </c>
      <c r="AI77" s="8">
        <v>93.972900458159373</v>
      </c>
      <c r="AJ77" s="8">
        <v>86.868698992086024</v>
      </c>
      <c r="AK77" s="8">
        <v>84.571076671929134</v>
      </c>
      <c r="AL77" s="8">
        <v>85.599020309076082</v>
      </c>
      <c r="AM77" s="8">
        <v>87.995268287833866</v>
      </c>
      <c r="AN77" s="8">
        <v>88.018131973377805</v>
      </c>
      <c r="AO77" s="8">
        <v>85.569154173747791</v>
      </c>
      <c r="AP77" s="8">
        <v>82.57367541567983</v>
      </c>
      <c r="AQ77" s="8">
        <v>77.890606453836938</v>
      </c>
      <c r="AR77" s="8">
        <v>76.48222792818369</v>
      </c>
      <c r="AS77" s="8">
        <v>77.728089438829414</v>
      </c>
      <c r="AT77" s="8">
        <v>83.187188045380424</v>
      </c>
      <c r="AU77" s="8">
        <v>88.826135877939123</v>
      </c>
      <c r="AV77" s="8">
        <v>94.959898737657113</v>
      </c>
      <c r="AW77" s="8">
        <v>101.59710228572351</v>
      </c>
      <c r="AX77" s="8">
        <v>110.11259177591027</v>
      </c>
      <c r="AY77" s="8">
        <v>119.23365163458622</v>
      </c>
      <c r="AZ77" s="8">
        <v>129.76144695925322</v>
      </c>
      <c r="BA77" s="8">
        <v>138.84165832683871</v>
      </c>
      <c r="BB77" s="8">
        <v>141.09844084493483</v>
      </c>
      <c r="BC77" s="8">
        <v>136.34343096209435</v>
      </c>
      <c r="BD77" s="8">
        <v>129.99509404953096</v>
      </c>
      <c r="BE77" s="19">
        <v>127.49091791308935</v>
      </c>
      <c r="BF77" s="8"/>
      <c r="BG77" s="8"/>
      <c r="BH77" s="8"/>
      <c r="BI77" s="8"/>
      <c r="BJ77" s="8"/>
      <c r="BK77" s="8"/>
      <c r="BL77" s="8"/>
      <c r="BM77" s="8"/>
    </row>
    <row r="78" spans="1:65" x14ac:dyDescent="0.2">
      <c r="A78" s="7" t="str">
        <f t="shared" si="1"/>
        <v>bue_mw_gg_QU_10</v>
      </c>
      <c r="B78" s="5" t="s">
        <v>3863</v>
      </c>
      <c r="C78" s="5" t="s">
        <v>536</v>
      </c>
      <c r="D78" s="5">
        <v>10</v>
      </c>
      <c r="E78" s="8">
        <v>100</v>
      </c>
      <c r="F78" s="8">
        <v>101.74062648019856</v>
      </c>
      <c r="G78" s="8">
        <v>100.03210360008632</v>
      </c>
      <c r="H78" s="8">
        <v>98.796083180637496</v>
      </c>
      <c r="I78" s="8">
        <v>99.418328228433666</v>
      </c>
      <c r="J78" s="8">
        <v>102.18869049827235</v>
      </c>
      <c r="K78" s="8">
        <v>107.52956105141239</v>
      </c>
      <c r="L78" s="8">
        <v>115.1118496111478</v>
      </c>
      <c r="M78" s="8">
        <v>120.64421580029112</v>
      </c>
      <c r="N78" s="8">
        <v>122.72305737971658</v>
      </c>
      <c r="O78" s="8">
        <v>120.80105563166319</v>
      </c>
      <c r="P78" s="8">
        <v>121.37960493976068</v>
      </c>
      <c r="Q78" s="8">
        <v>121.04084192311028</v>
      </c>
      <c r="R78" s="8">
        <v>121.12547897280626</v>
      </c>
      <c r="S78" s="8">
        <v>119.41013283249697</v>
      </c>
      <c r="T78" s="8">
        <v>119.10395028432885</v>
      </c>
      <c r="U78" s="8">
        <v>119.30047149340533</v>
      </c>
      <c r="V78" s="8">
        <v>118.60010652896653</v>
      </c>
      <c r="W78" s="8">
        <v>118.34643789014747</v>
      </c>
      <c r="X78" s="8">
        <v>119.02534799240976</v>
      </c>
      <c r="Y78" s="8">
        <v>120.07066317590976</v>
      </c>
      <c r="Z78" s="8">
        <v>116.9897635251548</v>
      </c>
      <c r="AA78" s="8">
        <v>114.01014133394899</v>
      </c>
      <c r="AB78" s="8">
        <v>118.2543316459567</v>
      </c>
      <c r="AC78" s="8">
        <v>124.63414950479337</v>
      </c>
      <c r="AD78" s="8">
        <v>127.90909125041146</v>
      </c>
      <c r="AE78" s="8">
        <v>126.06724487148118</v>
      </c>
      <c r="AF78" s="8">
        <v>124.96540089365344</v>
      </c>
      <c r="AG78" s="8">
        <v>124.32861030523897</v>
      </c>
      <c r="AH78" s="8">
        <v>120.35757750348341</v>
      </c>
      <c r="AI78" s="8">
        <v>116.59080193493149</v>
      </c>
      <c r="AJ78" s="8">
        <v>112.24281719227514</v>
      </c>
      <c r="AK78" s="8">
        <v>105.85193516568319</v>
      </c>
      <c r="AL78" s="8">
        <v>96.220905305428744</v>
      </c>
      <c r="AM78" s="8">
        <v>90.258120789163243</v>
      </c>
      <c r="AN78" s="8">
        <v>89.686152583594222</v>
      </c>
      <c r="AO78" s="8">
        <v>90.983848899297627</v>
      </c>
      <c r="AP78" s="8">
        <v>92.019557799109705</v>
      </c>
      <c r="AQ78" s="8">
        <v>94.324792961386322</v>
      </c>
      <c r="AR78" s="8">
        <v>94.736611182772549</v>
      </c>
      <c r="AS78" s="8">
        <v>95.189927215684705</v>
      </c>
      <c r="AT78" s="8">
        <v>91.447479222933737</v>
      </c>
      <c r="AU78" s="8">
        <v>91.045012029966145</v>
      </c>
      <c r="AV78" s="8">
        <v>91.9345412667613</v>
      </c>
      <c r="AW78" s="8">
        <v>97.216963082705206</v>
      </c>
      <c r="AX78" s="8">
        <v>101.87623023166627</v>
      </c>
      <c r="AY78" s="8">
        <v>107.32077748112148</v>
      </c>
      <c r="AZ78" s="8">
        <v>108.67369596041029</v>
      </c>
      <c r="BA78" s="8">
        <v>111.82680407204907</v>
      </c>
      <c r="BB78" s="8">
        <v>113.41544787011327</v>
      </c>
      <c r="BC78" s="8">
        <v>114.4527683560526</v>
      </c>
      <c r="BD78" s="8">
        <v>108.21110918297082</v>
      </c>
      <c r="BE78" s="19">
        <v>95.821095909202995</v>
      </c>
      <c r="BF78" s="8"/>
      <c r="BG78" s="8"/>
      <c r="BH78" s="8"/>
      <c r="BI78" s="8"/>
      <c r="BJ78" s="8"/>
      <c r="BK78" s="8"/>
      <c r="BL78" s="8"/>
      <c r="BM78" s="8"/>
    </row>
    <row r="79" spans="1:65" x14ac:dyDescent="0.2">
      <c r="A79" s="7" t="str">
        <f t="shared" si="1"/>
        <v>bue_mw_gg_QU_11</v>
      </c>
      <c r="B79" s="5" t="s">
        <v>3863</v>
      </c>
      <c r="C79" s="5" t="s">
        <v>536</v>
      </c>
      <c r="D79" s="5">
        <v>11</v>
      </c>
      <c r="E79" s="8">
        <v>100</v>
      </c>
      <c r="F79" s="8">
        <v>100.53390266395176</v>
      </c>
      <c r="G79" s="8">
        <v>97.806593838031787</v>
      </c>
      <c r="H79" s="8">
        <v>96.220058707610335</v>
      </c>
      <c r="I79" s="8">
        <v>96.05299253408127</v>
      </c>
      <c r="J79" s="8">
        <v>96.944019981157794</v>
      </c>
      <c r="K79" s="8">
        <v>98.880728010445424</v>
      </c>
      <c r="L79" s="8">
        <v>102.55663790289333</v>
      </c>
      <c r="M79" s="8">
        <v>104.91118622545555</v>
      </c>
      <c r="N79" s="8">
        <v>106.25959747077763</v>
      </c>
      <c r="O79" s="8">
        <v>107.22394198138049</v>
      </c>
      <c r="P79" s="8">
        <v>111.80402455923257</v>
      </c>
      <c r="Q79" s="8">
        <v>115.51605865425502</v>
      </c>
      <c r="R79" s="8">
        <v>118.0462769568244</v>
      </c>
      <c r="S79" s="8">
        <v>119.8337111067147</v>
      </c>
      <c r="T79" s="8">
        <v>121.10080767857856</v>
      </c>
      <c r="U79" s="8">
        <v>122.4314194890854</v>
      </c>
      <c r="V79" s="8">
        <v>121.01059079870113</v>
      </c>
      <c r="W79" s="8">
        <v>120.93885287956471</v>
      </c>
      <c r="X79" s="8">
        <v>119.14474287369131</v>
      </c>
      <c r="Y79" s="8">
        <v>118.75828197185312</v>
      </c>
      <c r="Z79" s="8">
        <v>117.98167422990389</v>
      </c>
      <c r="AA79" s="8">
        <v>121.1313891849981</v>
      </c>
      <c r="AB79" s="8">
        <v>126.05189451130836</v>
      </c>
      <c r="AC79" s="8">
        <v>127.41381926585809</v>
      </c>
      <c r="AD79" s="8">
        <v>124.62139906814423</v>
      </c>
      <c r="AE79" s="8">
        <v>121.74079094917469</v>
      </c>
      <c r="AF79" s="8">
        <v>118.09217776575069</v>
      </c>
      <c r="AG79" s="8">
        <v>113.79482188499797</v>
      </c>
      <c r="AH79" s="8">
        <v>104.14224605159875</v>
      </c>
      <c r="AI79" s="8">
        <v>94.60203452384178</v>
      </c>
      <c r="AJ79" s="8">
        <v>86.687423916879254</v>
      </c>
      <c r="AK79" s="8">
        <v>84.486216198208908</v>
      </c>
      <c r="AL79" s="8">
        <v>85.597433715476384</v>
      </c>
      <c r="AM79" s="8">
        <v>88.980934929092697</v>
      </c>
      <c r="AN79" s="8">
        <v>92.845022194378132</v>
      </c>
      <c r="AO79" s="8">
        <v>97.409154825564954</v>
      </c>
      <c r="AP79" s="8">
        <v>100.65682524229094</v>
      </c>
      <c r="AQ79" s="8">
        <v>102.67676450449274</v>
      </c>
      <c r="AR79" s="8">
        <v>102.77726404785581</v>
      </c>
      <c r="AS79" s="8">
        <v>102.86141355554143</v>
      </c>
      <c r="AT79" s="8">
        <v>100.56194264595092</v>
      </c>
      <c r="AU79" s="8">
        <v>99.023115840185014</v>
      </c>
      <c r="AV79" s="8">
        <v>97.692883535649628</v>
      </c>
      <c r="AW79" s="8">
        <v>99.361968827676222</v>
      </c>
      <c r="AX79" s="8">
        <v>100.63190784246224</v>
      </c>
      <c r="AY79" s="8">
        <v>104.47490835943779</v>
      </c>
      <c r="AZ79" s="8">
        <v>107.33384538134989</v>
      </c>
      <c r="BA79" s="8">
        <v>109.32217268907209</v>
      </c>
      <c r="BB79" s="8">
        <v>107.6989041443817</v>
      </c>
      <c r="BC79" s="8">
        <v>104.75241113945712</v>
      </c>
      <c r="BD79" s="8">
        <v>101.14791002074462</v>
      </c>
      <c r="BE79" s="19">
        <v>96.878294286165229</v>
      </c>
      <c r="BF79" s="8"/>
      <c r="BG79" s="8"/>
      <c r="BH79" s="8"/>
      <c r="BI79" s="8"/>
      <c r="BJ79" s="8"/>
      <c r="BK79" s="8"/>
      <c r="BL79" s="8"/>
      <c r="BM79" s="8"/>
    </row>
    <row r="80" spans="1:65" x14ac:dyDescent="0.2">
      <c r="A80" s="7" t="str">
        <f t="shared" si="1"/>
        <v>bue_mw_gg_QU_12</v>
      </c>
      <c r="B80" s="5" t="s">
        <v>3863</v>
      </c>
      <c r="C80" s="5" t="s">
        <v>536</v>
      </c>
      <c r="D80" s="5">
        <v>12</v>
      </c>
      <c r="E80" s="8">
        <v>100</v>
      </c>
      <c r="F80" s="8">
        <v>100.34008241479491</v>
      </c>
      <c r="G80" s="8">
        <v>97.680783164930418</v>
      </c>
      <c r="H80" s="8">
        <v>95.585586981681445</v>
      </c>
      <c r="I80" s="8">
        <v>93.098575195023571</v>
      </c>
      <c r="J80" s="8">
        <v>91.118175317544001</v>
      </c>
      <c r="K80" s="8">
        <v>90.813355953112875</v>
      </c>
      <c r="L80" s="8">
        <v>95.424056621608131</v>
      </c>
      <c r="M80" s="8">
        <v>102.63058463392497</v>
      </c>
      <c r="N80" s="8">
        <v>111.5679686248172</v>
      </c>
      <c r="O80" s="8">
        <v>115.43694811894767</v>
      </c>
      <c r="P80" s="8">
        <v>116.42243494256753</v>
      </c>
      <c r="Q80" s="8">
        <v>112.98966477887386</v>
      </c>
      <c r="R80" s="8">
        <v>110.18798952310033</v>
      </c>
      <c r="S80" s="8">
        <v>109.22446019306149</v>
      </c>
      <c r="T80" s="8">
        <v>110.15331551670674</v>
      </c>
      <c r="U80" s="8">
        <v>111.18830664314095</v>
      </c>
      <c r="V80" s="8">
        <v>112.05412310609813</v>
      </c>
      <c r="W80" s="8">
        <v>112.89851985634478</v>
      </c>
      <c r="X80" s="8">
        <v>113.04200889325848</v>
      </c>
      <c r="Y80" s="8">
        <v>112.93624360605027</v>
      </c>
      <c r="Z80" s="8">
        <v>111.19151623066386</v>
      </c>
      <c r="AA80" s="8">
        <v>113.16879783589927</v>
      </c>
      <c r="AB80" s="8">
        <v>123.66988951054837</v>
      </c>
      <c r="AC80" s="8">
        <v>129.90668170216131</v>
      </c>
      <c r="AD80" s="8">
        <v>131.35788289271437</v>
      </c>
      <c r="AE80" s="8">
        <v>124.46234148259931</v>
      </c>
      <c r="AF80" s="8">
        <v>118.99558304008572</v>
      </c>
      <c r="AG80" s="8">
        <v>113.5055092413171</v>
      </c>
      <c r="AH80" s="8">
        <v>107.45930042909708</v>
      </c>
      <c r="AI80" s="8">
        <v>99.748643050950889</v>
      </c>
      <c r="AJ80" s="8">
        <v>91.83773114277551</v>
      </c>
      <c r="AK80" s="8">
        <v>85.786178410318641</v>
      </c>
      <c r="AL80" s="8">
        <v>84.929990735791179</v>
      </c>
      <c r="AM80" s="8">
        <v>88.942515112911678</v>
      </c>
      <c r="AN80" s="8">
        <v>94.248120254705995</v>
      </c>
      <c r="AO80" s="8">
        <v>100.12001482129392</v>
      </c>
      <c r="AP80" s="8">
        <v>105.25975175725267</v>
      </c>
      <c r="AQ80" s="8">
        <v>110.23900297411943</v>
      </c>
      <c r="AR80" s="8">
        <v>114.79074066895089</v>
      </c>
      <c r="AS80" s="8">
        <v>113.58713642974355</v>
      </c>
      <c r="AT80" s="8">
        <v>108.31482773642267</v>
      </c>
      <c r="AU80" s="8">
        <v>103.56389927353632</v>
      </c>
      <c r="AV80" s="8">
        <v>104.20282866831512</v>
      </c>
      <c r="AW80" s="8">
        <v>105.34765278690132</v>
      </c>
      <c r="AX80" s="8">
        <v>103.88397678248164</v>
      </c>
      <c r="AY80" s="8">
        <v>104.24990442474871</v>
      </c>
      <c r="AZ80" s="8">
        <v>105.37026050243543</v>
      </c>
      <c r="BA80" s="8">
        <v>110.43342714917753</v>
      </c>
      <c r="BB80" s="8">
        <v>110.56312139273217</v>
      </c>
      <c r="BC80" s="8">
        <v>109.08197021663881</v>
      </c>
      <c r="BD80" s="8">
        <v>104.97086802367716</v>
      </c>
      <c r="BE80" s="19">
        <v>103.76516794313359</v>
      </c>
      <c r="BF80" s="8"/>
      <c r="BG80" s="8"/>
      <c r="BH80" s="8"/>
      <c r="BI80" s="8"/>
      <c r="BJ80" s="8"/>
      <c r="BK80" s="8"/>
      <c r="BL80" s="8"/>
      <c r="BM80" s="8"/>
    </row>
    <row r="81" spans="1:65" x14ac:dyDescent="0.2">
      <c r="A81" s="7" t="str">
        <f t="shared" si="1"/>
        <v>bue_mw_gg_QU_13</v>
      </c>
      <c r="B81" s="5" t="s">
        <v>3863</v>
      </c>
      <c r="C81" s="5" t="s">
        <v>536</v>
      </c>
      <c r="D81" s="5">
        <v>13</v>
      </c>
      <c r="E81" s="8">
        <v>100</v>
      </c>
      <c r="F81" s="8">
        <v>98.494807272843858</v>
      </c>
      <c r="G81" s="8">
        <v>94.643237761334447</v>
      </c>
      <c r="H81" s="8">
        <v>92.105580771505643</v>
      </c>
      <c r="I81" s="8">
        <v>91.26477098409498</v>
      </c>
      <c r="J81" s="8">
        <v>91.646355106162176</v>
      </c>
      <c r="K81" s="8">
        <v>93.339043363227006</v>
      </c>
      <c r="L81" s="8">
        <v>97.369252898192158</v>
      </c>
      <c r="M81" s="8">
        <v>101.48003179989321</v>
      </c>
      <c r="N81" s="8">
        <v>105.98829861618013</v>
      </c>
      <c r="O81" s="8">
        <v>108.03228832772578</v>
      </c>
      <c r="P81" s="8">
        <v>110.73642193323218</v>
      </c>
      <c r="Q81" s="8">
        <v>110.60276341547672</v>
      </c>
      <c r="R81" s="8">
        <v>109.33123321738999</v>
      </c>
      <c r="S81" s="8">
        <v>108.04033090515499</v>
      </c>
      <c r="T81" s="8">
        <v>106.80686953652963</v>
      </c>
      <c r="U81" s="8">
        <v>107.56644308327166</v>
      </c>
      <c r="V81" s="8">
        <v>107.74054379859444</v>
      </c>
      <c r="W81" s="8">
        <v>109.68034568365471</v>
      </c>
      <c r="X81" s="8">
        <v>111.5336702389676</v>
      </c>
      <c r="Y81" s="8">
        <v>111.78842680309697</v>
      </c>
      <c r="Z81" s="8">
        <v>107.72118980336752</v>
      </c>
      <c r="AA81" s="8">
        <v>104.97341781269931</v>
      </c>
      <c r="AB81" s="8">
        <v>110.06867968676555</v>
      </c>
      <c r="AC81" s="8">
        <v>114.14984202584107</v>
      </c>
      <c r="AD81" s="8">
        <v>115.15537842511304</v>
      </c>
      <c r="AE81" s="8">
        <v>112.30096647987051</v>
      </c>
      <c r="AF81" s="8">
        <v>110.11880357133327</v>
      </c>
      <c r="AG81" s="8">
        <v>107.19815553452662</v>
      </c>
      <c r="AH81" s="8">
        <v>100.03142860779572</v>
      </c>
      <c r="AI81" s="8">
        <v>95.437712686998722</v>
      </c>
      <c r="AJ81" s="8">
        <v>91.676860261814966</v>
      </c>
      <c r="AK81" s="8">
        <v>91.265699063683783</v>
      </c>
      <c r="AL81" s="8">
        <v>88.679868737802622</v>
      </c>
      <c r="AM81" s="8">
        <v>89.53490296397861</v>
      </c>
      <c r="AN81" s="8">
        <v>90.188402304859835</v>
      </c>
      <c r="AO81" s="8">
        <v>94.425824791668205</v>
      </c>
      <c r="AP81" s="8">
        <v>98.749009010972898</v>
      </c>
      <c r="AQ81" s="8">
        <v>100.2799621920185</v>
      </c>
      <c r="AR81" s="8">
        <v>100.21470067758271</v>
      </c>
      <c r="AS81" s="8">
        <v>98.105572684009203</v>
      </c>
      <c r="AT81" s="8">
        <v>95.726793517609011</v>
      </c>
      <c r="AU81" s="8">
        <v>94.488878136348418</v>
      </c>
      <c r="AV81" s="8">
        <v>95.792183777421727</v>
      </c>
      <c r="AW81" s="8">
        <v>97.218324146190199</v>
      </c>
      <c r="AX81" s="8">
        <v>95.669104933049354</v>
      </c>
      <c r="AY81" s="8">
        <v>93.1751132453075</v>
      </c>
      <c r="AZ81" s="8">
        <v>92.512820537159499</v>
      </c>
      <c r="BA81" s="8">
        <v>94.96798892809403</v>
      </c>
      <c r="BB81" s="8">
        <v>94.36984655059068</v>
      </c>
      <c r="BC81" s="8">
        <v>92.075121201052369</v>
      </c>
      <c r="BD81" s="8">
        <v>86.992875307310626</v>
      </c>
      <c r="BE81" s="19">
        <v>82.286849800472766</v>
      </c>
      <c r="BF81" s="8"/>
      <c r="BG81" s="8"/>
      <c r="BH81" s="8"/>
      <c r="BI81" s="8"/>
      <c r="BJ81" s="8"/>
      <c r="BK81" s="8"/>
      <c r="BL81" s="8"/>
      <c r="BM81" s="8"/>
    </row>
    <row r="82" spans="1:65" x14ac:dyDescent="0.2">
      <c r="A82" s="7" t="str">
        <f t="shared" si="1"/>
        <v>bue_mw_gg_QU_14</v>
      </c>
      <c r="B82" s="5" t="s">
        <v>3863</v>
      </c>
      <c r="C82" s="5" t="s">
        <v>536</v>
      </c>
      <c r="D82" s="5">
        <v>14</v>
      </c>
      <c r="E82" s="8">
        <v>100</v>
      </c>
      <c r="F82" s="8">
        <v>101.00099290846426</v>
      </c>
      <c r="G82" s="8">
        <v>98.686731950315107</v>
      </c>
      <c r="H82" s="8">
        <v>97.253854112594823</v>
      </c>
      <c r="I82" s="8">
        <v>96.425340152153183</v>
      </c>
      <c r="J82" s="8">
        <v>96.750776383825212</v>
      </c>
      <c r="K82" s="8">
        <v>99.028763029246363</v>
      </c>
      <c r="L82" s="8">
        <v>104.22946960470063</v>
      </c>
      <c r="M82" s="8">
        <v>108.26620427408632</v>
      </c>
      <c r="N82" s="8">
        <v>106.13787549336637</v>
      </c>
      <c r="O82" s="8">
        <v>100.25444835899405</v>
      </c>
      <c r="P82" s="8">
        <v>98.212032333933379</v>
      </c>
      <c r="Q82" s="8">
        <v>101.03245420587331</v>
      </c>
      <c r="R82" s="8">
        <v>108.61702584884522</v>
      </c>
      <c r="S82" s="8">
        <v>121.0598171607009</v>
      </c>
      <c r="T82" s="8">
        <v>129.67188020645256</v>
      </c>
      <c r="U82" s="8">
        <v>134.04584299744371</v>
      </c>
      <c r="V82" s="8">
        <v>130.58600409516367</v>
      </c>
      <c r="W82" s="8">
        <v>129.69590661880588</v>
      </c>
      <c r="X82" s="8">
        <v>130.50576287346527</v>
      </c>
      <c r="Y82" s="8">
        <v>127.65979090922956</v>
      </c>
      <c r="Z82" s="8">
        <v>117.45675264974101</v>
      </c>
      <c r="AA82" s="8">
        <v>103.29076209825053</v>
      </c>
      <c r="AB82" s="8">
        <v>97.619651788545255</v>
      </c>
      <c r="AC82" s="8">
        <v>98.60183844061531</v>
      </c>
      <c r="AD82" s="8">
        <v>104.38554073716053</v>
      </c>
      <c r="AE82" s="8">
        <v>110.40522333827498</v>
      </c>
      <c r="AF82" s="8">
        <v>119.39442856758428</v>
      </c>
      <c r="AG82" s="8">
        <v>123.6674204492936</v>
      </c>
      <c r="AH82" s="8">
        <v>118.82156931193309</v>
      </c>
      <c r="AI82" s="8">
        <v>111.53767688793171</v>
      </c>
      <c r="AJ82" s="8">
        <v>105.36041911280086</v>
      </c>
      <c r="AK82" s="8">
        <v>106.59553518988797</v>
      </c>
      <c r="AL82" s="8">
        <v>106.16590801672901</v>
      </c>
      <c r="AM82" s="8">
        <v>109.7426506877534</v>
      </c>
      <c r="AN82" s="8">
        <v>111.7127286669642</v>
      </c>
      <c r="AO82" s="8">
        <v>114.5888563168847</v>
      </c>
      <c r="AP82" s="8">
        <v>113.39631304702796</v>
      </c>
      <c r="AQ82" s="8">
        <v>113.88927061838054</v>
      </c>
      <c r="AR82" s="8">
        <v>111.44438926953025</v>
      </c>
      <c r="AS82" s="8">
        <v>108.15054485899397</v>
      </c>
      <c r="AT82" s="8">
        <v>100.07612171422136</v>
      </c>
      <c r="AU82" s="8">
        <v>95.907747356171399</v>
      </c>
      <c r="AV82" s="8">
        <v>97.140123944207218</v>
      </c>
      <c r="AW82" s="8">
        <v>103.1651385964276</v>
      </c>
      <c r="AX82" s="8">
        <v>110.68735411674265</v>
      </c>
      <c r="AY82" s="8">
        <v>119.09368068365738</v>
      </c>
      <c r="AZ82" s="8">
        <v>128.1863581396176</v>
      </c>
      <c r="BA82" s="8">
        <v>131.03336238596407</v>
      </c>
      <c r="BB82" s="8">
        <v>129.73589279597368</v>
      </c>
      <c r="BC82" s="8">
        <v>122.6488152413293</v>
      </c>
      <c r="BD82" s="8">
        <v>115.65642309407616</v>
      </c>
      <c r="BE82" s="19">
        <v>106.39608051350309</v>
      </c>
      <c r="BF82" s="8"/>
      <c r="BG82" s="8"/>
      <c r="BH82" s="8"/>
      <c r="BI82" s="8"/>
      <c r="BJ82" s="8"/>
      <c r="BK82" s="8"/>
      <c r="BL82" s="8"/>
      <c r="BM82" s="8"/>
    </row>
    <row r="83" spans="1:65" x14ac:dyDescent="0.2">
      <c r="A83" s="7" t="str">
        <f t="shared" si="1"/>
        <v>bue_mw_gg_QU_17</v>
      </c>
      <c r="B83" s="5" t="s">
        <v>3863</v>
      </c>
      <c r="C83" s="5" t="s">
        <v>536</v>
      </c>
      <c r="D83" s="5">
        <v>17</v>
      </c>
      <c r="E83" s="8">
        <v>100</v>
      </c>
      <c r="F83" s="8">
        <v>101.36272072639912</v>
      </c>
      <c r="G83" s="8">
        <v>98.944894051712694</v>
      </c>
      <c r="H83" s="8">
        <v>96.359135106960437</v>
      </c>
      <c r="I83" s="8">
        <v>94.700895674606954</v>
      </c>
      <c r="J83" s="8">
        <v>94.984773273287303</v>
      </c>
      <c r="K83" s="8">
        <v>97.828038198807789</v>
      </c>
      <c r="L83" s="8">
        <v>104.64254827711289</v>
      </c>
      <c r="M83" s="8">
        <v>111.2884498571493</v>
      </c>
      <c r="N83" s="8">
        <v>116.30405104268202</v>
      </c>
      <c r="O83" s="8">
        <v>116.86371414344997</v>
      </c>
      <c r="P83" s="8">
        <v>118.04543488677076</v>
      </c>
      <c r="Q83" s="8">
        <v>117.17233426287741</v>
      </c>
      <c r="R83" s="8">
        <v>116.94827522172018</v>
      </c>
      <c r="S83" s="8">
        <v>114.96851228105254</v>
      </c>
      <c r="T83" s="8">
        <v>111.0927438905058</v>
      </c>
      <c r="U83" s="8">
        <v>107.16194918290786</v>
      </c>
      <c r="V83" s="8">
        <v>102.49088441139942</v>
      </c>
      <c r="W83" s="8">
        <v>102.02126390935609</v>
      </c>
      <c r="X83" s="8">
        <v>102.10103305324647</v>
      </c>
      <c r="Y83" s="8">
        <v>103.37246992321577</v>
      </c>
      <c r="Z83" s="8">
        <v>102.65462023954962</v>
      </c>
      <c r="AA83" s="8">
        <v>102.49358313394664</v>
      </c>
      <c r="AB83" s="8">
        <v>104.52620850743443</v>
      </c>
      <c r="AC83" s="8">
        <v>104.40022935940085</v>
      </c>
      <c r="AD83" s="8">
        <v>101.82085674233001</v>
      </c>
      <c r="AE83" s="8">
        <v>99.375439181064678</v>
      </c>
      <c r="AF83" s="8">
        <v>97.104010539802289</v>
      </c>
      <c r="AG83" s="8">
        <v>95.735300871478444</v>
      </c>
      <c r="AH83" s="8">
        <v>91.820811023513329</v>
      </c>
      <c r="AI83" s="8">
        <v>87.466012266444366</v>
      </c>
      <c r="AJ83" s="8">
        <v>83.458238696779958</v>
      </c>
      <c r="AK83" s="8">
        <v>83.145289444513779</v>
      </c>
      <c r="AL83" s="8">
        <v>86.342180821467934</v>
      </c>
      <c r="AM83" s="8">
        <v>91.977988170517676</v>
      </c>
      <c r="AN83" s="8">
        <v>97.307114106927997</v>
      </c>
      <c r="AO83" s="8">
        <v>99.995070498705914</v>
      </c>
      <c r="AP83" s="8">
        <v>101.1743039809665</v>
      </c>
      <c r="AQ83" s="8">
        <v>100.22258659020754</v>
      </c>
      <c r="AR83" s="8">
        <v>98.71087270508967</v>
      </c>
      <c r="AS83" s="8">
        <v>95.31724856483136</v>
      </c>
      <c r="AT83" s="8">
        <v>90.25799128158188</v>
      </c>
      <c r="AU83" s="8">
        <v>88.043852897126797</v>
      </c>
      <c r="AV83" s="8">
        <v>88.987040496880581</v>
      </c>
      <c r="AW83" s="8">
        <v>92.330936072913175</v>
      </c>
      <c r="AX83" s="8">
        <v>93.921061763400687</v>
      </c>
      <c r="AY83" s="8">
        <v>96.180614449883478</v>
      </c>
      <c r="AZ83" s="8">
        <v>98.05141022915619</v>
      </c>
      <c r="BA83" s="8">
        <v>101.5624880213647</v>
      </c>
      <c r="BB83" s="8">
        <v>103.81724694570421</v>
      </c>
      <c r="BC83" s="8">
        <v>103.74607837326415</v>
      </c>
      <c r="BD83" s="8">
        <v>99.049769885820226</v>
      </c>
      <c r="BE83" s="19">
        <v>89.897674117101104</v>
      </c>
      <c r="BF83" s="8"/>
      <c r="BG83" s="8"/>
      <c r="BH83" s="8"/>
      <c r="BI83" s="8"/>
      <c r="BJ83" s="8"/>
      <c r="BK83" s="8"/>
      <c r="BL83" s="8"/>
      <c r="BM83" s="8"/>
    </row>
    <row r="84" spans="1:65" x14ac:dyDescent="0.2">
      <c r="A84" s="7" t="str">
        <f t="shared" si="1"/>
        <v>bue_mw_gg_QU_18</v>
      </c>
      <c r="B84" s="5" t="s">
        <v>3863</v>
      </c>
      <c r="C84" s="5" t="s">
        <v>536</v>
      </c>
      <c r="D84" s="5">
        <v>18</v>
      </c>
      <c r="E84" s="8">
        <v>100</v>
      </c>
      <c r="F84" s="8">
        <v>100.61099004308913</v>
      </c>
      <c r="G84" s="8">
        <v>97.040759895789805</v>
      </c>
      <c r="H84" s="8">
        <v>93.978963262455963</v>
      </c>
      <c r="I84" s="8">
        <v>90.899024449872556</v>
      </c>
      <c r="J84" s="8">
        <v>89.221465700585711</v>
      </c>
      <c r="K84" s="8">
        <v>89.479815054173272</v>
      </c>
      <c r="L84" s="8">
        <v>93.693644057744677</v>
      </c>
      <c r="M84" s="8">
        <v>98.294084800626081</v>
      </c>
      <c r="N84" s="8">
        <v>103.68939810631593</v>
      </c>
      <c r="O84" s="8">
        <v>111.26802688793042</v>
      </c>
      <c r="P84" s="8">
        <v>123.2479651821849</v>
      </c>
      <c r="Q84" s="8">
        <v>129.00898129742987</v>
      </c>
      <c r="R84" s="8">
        <v>127.59045617547879</v>
      </c>
      <c r="S84" s="8">
        <v>121.63706653265943</v>
      </c>
      <c r="T84" s="8">
        <v>117.19041977357999</v>
      </c>
      <c r="U84" s="8">
        <v>115.09537762396629</v>
      </c>
      <c r="V84" s="8">
        <v>113.97600540396957</v>
      </c>
      <c r="W84" s="8">
        <v>116.35387062604055</v>
      </c>
      <c r="X84" s="8">
        <v>118.17246514980745</v>
      </c>
      <c r="Y84" s="8">
        <v>117.84702320103419</v>
      </c>
      <c r="Z84" s="8">
        <v>111.71543437118741</v>
      </c>
      <c r="AA84" s="8">
        <v>107.60535926820994</v>
      </c>
      <c r="AB84" s="8">
        <v>112.4721377803284</v>
      </c>
      <c r="AC84" s="8">
        <v>119.3048775582965</v>
      </c>
      <c r="AD84" s="8">
        <v>123.14554116646654</v>
      </c>
      <c r="AE84" s="8">
        <v>121.3282070231265</v>
      </c>
      <c r="AF84" s="8">
        <v>117.65382063413482</v>
      </c>
      <c r="AG84" s="8">
        <v>114.33748708770268</v>
      </c>
      <c r="AH84" s="8">
        <v>105.31573947371544</v>
      </c>
      <c r="AI84" s="8">
        <v>96.01028517050581</v>
      </c>
      <c r="AJ84" s="8">
        <v>86.51688711074604</v>
      </c>
      <c r="AK84" s="8">
        <v>82.460182908774911</v>
      </c>
      <c r="AL84" s="8">
        <v>82.130465617525715</v>
      </c>
      <c r="AM84" s="8">
        <v>85.006532159302012</v>
      </c>
      <c r="AN84" s="8">
        <v>89.785667344313495</v>
      </c>
      <c r="AO84" s="8">
        <v>94.434791752214437</v>
      </c>
      <c r="AP84" s="8">
        <v>96.786169560994253</v>
      </c>
      <c r="AQ84" s="8">
        <v>98.288517789675282</v>
      </c>
      <c r="AR84" s="8">
        <v>100.35237301788482</v>
      </c>
      <c r="AS84" s="8">
        <v>99.699211561803509</v>
      </c>
      <c r="AT84" s="8">
        <v>95.197401829956789</v>
      </c>
      <c r="AU84" s="8">
        <v>90.042565998728264</v>
      </c>
      <c r="AV84" s="8">
        <v>90.493636912710471</v>
      </c>
      <c r="AW84" s="8">
        <v>94.050175242785599</v>
      </c>
      <c r="AX84" s="8">
        <v>96.335376184302547</v>
      </c>
      <c r="AY84" s="8">
        <v>99.54995811940266</v>
      </c>
      <c r="AZ84" s="8">
        <v>104.27335043622746</v>
      </c>
      <c r="BA84" s="8">
        <v>108.58018113664325</v>
      </c>
      <c r="BB84" s="8">
        <v>111.83170281001996</v>
      </c>
      <c r="BC84" s="8">
        <v>109.9930854885539</v>
      </c>
      <c r="BD84" s="8">
        <v>105.88055604636939</v>
      </c>
      <c r="BE84" s="19">
        <v>96.748517043430454</v>
      </c>
      <c r="BF84" s="8"/>
      <c r="BG84" s="8"/>
      <c r="BH84" s="8"/>
      <c r="BI84" s="8"/>
      <c r="BJ84" s="8"/>
      <c r="BK84" s="8"/>
      <c r="BL84" s="8"/>
      <c r="BM84" s="8"/>
    </row>
    <row r="85" spans="1:65" x14ac:dyDescent="0.2">
      <c r="A85" s="7" t="str">
        <f t="shared" si="1"/>
        <v>bue_mw_gg_QU_19</v>
      </c>
      <c r="B85" s="5" t="s">
        <v>3863</v>
      </c>
      <c r="C85" s="5" t="s">
        <v>536</v>
      </c>
      <c r="D85" s="5">
        <v>19</v>
      </c>
      <c r="E85" s="8">
        <v>100</v>
      </c>
      <c r="F85" s="8">
        <v>101.60463529856641</v>
      </c>
      <c r="G85" s="8">
        <v>99.786588854712917</v>
      </c>
      <c r="H85" s="8">
        <v>97.732090982758294</v>
      </c>
      <c r="I85" s="8">
        <v>95.635327100452173</v>
      </c>
      <c r="J85" s="8">
        <v>94.168318378373854</v>
      </c>
      <c r="K85" s="8">
        <v>95.710269885994691</v>
      </c>
      <c r="L85" s="8">
        <v>101.05718279094179</v>
      </c>
      <c r="M85" s="8">
        <v>106.74317015220269</v>
      </c>
      <c r="N85" s="8">
        <v>111.46273583897687</v>
      </c>
      <c r="O85" s="8">
        <v>113.98208576605744</v>
      </c>
      <c r="P85" s="8">
        <v>119.03876561553624</v>
      </c>
      <c r="Q85" s="8">
        <v>121.75063180812867</v>
      </c>
      <c r="R85" s="8">
        <v>123.09218966302457</v>
      </c>
      <c r="S85" s="8">
        <v>122.87239920175124</v>
      </c>
      <c r="T85" s="8">
        <v>122.87071170251555</v>
      </c>
      <c r="U85" s="8">
        <v>123.60432543980289</v>
      </c>
      <c r="V85" s="8">
        <v>123.79670633011256</v>
      </c>
      <c r="W85" s="8">
        <v>126.24259262567823</v>
      </c>
      <c r="X85" s="8">
        <v>128.10898356388799</v>
      </c>
      <c r="Y85" s="8">
        <v>129.37578777490765</v>
      </c>
      <c r="Z85" s="8">
        <v>127.59059039234789</v>
      </c>
      <c r="AA85" s="8">
        <v>129.11537099988331</v>
      </c>
      <c r="AB85" s="8">
        <v>134.85939080023562</v>
      </c>
      <c r="AC85" s="8">
        <v>137.64237253869854</v>
      </c>
      <c r="AD85" s="8">
        <v>135.69993347789239</v>
      </c>
      <c r="AE85" s="8">
        <v>131.47302513333241</v>
      </c>
      <c r="AF85" s="8">
        <v>127.09060063597782</v>
      </c>
      <c r="AG85" s="8">
        <v>123.07549926776203</v>
      </c>
      <c r="AH85" s="8">
        <v>113.37910299117716</v>
      </c>
      <c r="AI85" s="8">
        <v>104.63691678315827</v>
      </c>
      <c r="AJ85" s="8">
        <v>96.588550165681397</v>
      </c>
      <c r="AK85" s="8">
        <v>94.563838028473356</v>
      </c>
      <c r="AL85" s="8">
        <v>94.842418025167305</v>
      </c>
      <c r="AM85" s="8">
        <v>98.023249893077136</v>
      </c>
      <c r="AN85" s="8">
        <v>102.20757350523525</v>
      </c>
      <c r="AO85" s="8">
        <v>106.91312931170393</v>
      </c>
      <c r="AP85" s="8">
        <v>111.59311949168301</v>
      </c>
      <c r="AQ85" s="8">
        <v>114.94275332195927</v>
      </c>
      <c r="AR85" s="8">
        <v>115.65997633762971</v>
      </c>
      <c r="AS85" s="8">
        <v>114.03371330555211</v>
      </c>
      <c r="AT85" s="8">
        <v>109.00753036284702</v>
      </c>
      <c r="AU85" s="8">
        <v>105.04697649431473</v>
      </c>
      <c r="AV85" s="8">
        <v>102.88522735613248</v>
      </c>
      <c r="AW85" s="8">
        <v>102.60779139793489</v>
      </c>
      <c r="AX85" s="8">
        <v>101.93495743651852</v>
      </c>
      <c r="AY85" s="8">
        <v>102.84197718162538</v>
      </c>
      <c r="AZ85" s="8">
        <v>105.87260556939968</v>
      </c>
      <c r="BA85" s="8">
        <v>111.38231283723563</v>
      </c>
      <c r="BB85" s="8">
        <v>114.00574145620139</v>
      </c>
      <c r="BC85" s="8">
        <v>113.50907339001139</v>
      </c>
      <c r="BD85" s="8">
        <v>107.75923768700176</v>
      </c>
      <c r="BE85" s="19">
        <v>98.801840841832004</v>
      </c>
      <c r="BF85" s="8"/>
      <c r="BG85" s="8"/>
      <c r="BH85" s="8"/>
      <c r="BI85" s="8"/>
      <c r="BJ85" s="8"/>
      <c r="BK85" s="8"/>
      <c r="BL85" s="8"/>
      <c r="BM85" s="8"/>
    </row>
    <row r="86" spans="1:65" x14ac:dyDescent="0.2">
      <c r="A86" s="7" t="str">
        <f t="shared" si="1"/>
        <v>bue_mw_gg_QU_20</v>
      </c>
      <c r="B86" s="5" t="s">
        <v>3863</v>
      </c>
      <c r="C86" s="5" t="s">
        <v>536</v>
      </c>
      <c r="D86" s="5">
        <v>20</v>
      </c>
      <c r="E86" s="8">
        <v>100</v>
      </c>
      <c r="F86" s="8">
        <v>102.12200810606562</v>
      </c>
      <c r="G86" s="8">
        <v>100.22609892197231</v>
      </c>
      <c r="H86" s="8">
        <v>98.315430100084654</v>
      </c>
      <c r="I86" s="8">
        <v>97.189741169903144</v>
      </c>
      <c r="J86" s="8">
        <v>97.077605505265069</v>
      </c>
      <c r="K86" s="8">
        <v>97.640117706768592</v>
      </c>
      <c r="L86" s="8">
        <v>100.25349745987415</v>
      </c>
      <c r="M86" s="8">
        <v>102.55706648121645</v>
      </c>
      <c r="N86" s="8">
        <v>104.74812437535142</v>
      </c>
      <c r="O86" s="8">
        <v>106.02367730512962</v>
      </c>
      <c r="P86" s="8">
        <v>111.60523955624602</v>
      </c>
      <c r="Q86" s="8">
        <v>117.78101394046048</v>
      </c>
      <c r="R86" s="8">
        <v>124.4950960029264</v>
      </c>
      <c r="S86" s="8">
        <v>127.67138108668068</v>
      </c>
      <c r="T86" s="8">
        <v>127.24457046062071</v>
      </c>
      <c r="U86" s="8">
        <v>124.16149633981644</v>
      </c>
      <c r="V86" s="8">
        <v>120.06307027461609</v>
      </c>
      <c r="W86" s="8">
        <v>120.41515709483427</v>
      </c>
      <c r="X86" s="8">
        <v>122.69394922210779</v>
      </c>
      <c r="Y86" s="8">
        <v>126.32019322449155</v>
      </c>
      <c r="Z86" s="8">
        <v>129.51292909511312</v>
      </c>
      <c r="AA86" s="8">
        <v>134.04321481307591</v>
      </c>
      <c r="AB86" s="8">
        <v>141.0889779454408</v>
      </c>
      <c r="AC86" s="8">
        <v>141.82089866877837</v>
      </c>
      <c r="AD86" s="8">
        <v>137.63441614959461</v>
      </c>
      <c r="AE86" s="8">
        <v>131.25483584453823</v>
      </c>
      <c r="AF86" s="8">
        <v>125.91085112433423</v>
      </c>
      <c r="AG86" s="8">
        <v>120.46126597855429</v>
      </c>
      <c r="AH86" s="8">
        <v>110.83344576502481</v>
      </c>
      <c r="AI86" s="8">
        <v>101.75284731695798</v>
      </c>
      <c r="AJ86" s="8">
        <v>94.434811456429614</v>
      </c>
      <c r="AK86" s="8">
        <v>93.584237015068894</v>
      </c>
      <c r="AL86" s="8">
        <v>94.831582832577723</v>
      </c>
      <c r="AM86" s="8">
        <v>99.028378030727026</v>
      </c>
      <c r="AN86" s="8">
        <v>101.77726866484069</v>
      </c>
      <c r="AO86" s="8">
        <v>104.28141127968593</v>
      </c>
      <c r="AP86" s="8">
        <v>106.29438764177014</v>
      </c>
      <c r="AQ86" s="8">
        <v>109.48355837842166</v>
      </c>
      <c r="AR86" s="8">
        <v>110.28638027394011</v>
      </c>
      <c r="AS86" s="8">
        <v>108.91613006480679</v>
      </c>
      <c r="AT86" s="8">
        <v>103.0369467202858</v>
      </c>
      <c r="AU86" s="8">
        <v>100.47993796697774</v>
      </c>
      <c r="AV86" s="8">
        <v>100.04406569765104</v>
      </c>
      <c r="AW86" s="8">
        <v>101.62128558865213</v>
      </c>
      <c r="AX86" s="8">
        <v>100.48828494948185</v>
      </c>
      <c r="AY86" s="8">
        <v>97.573606388345453</v>
      </c>
      <c r="AZ86" s="8">
        <v>95.451374850390565</v>
      </c>
      <c r="BA86" s="8">
        <v>93.750560431334137</v>
      </c>
      <c r="BB86" s="8">
        <v>91.403776084314799</v>
      </c>
      <c r="BC86" s="8">
        <v>87.167995066745149</v>
      </c>
      <c r="BD86" s="8">
        <v>81.506448461645064</v>
      </c>
      <c r="BE86" s="19">
        <v>74.693086332021892</v>
      </c>
      <c r="BF86" s="8"/>
      <c r="BG86" s="8"/>
      <c r="BH86" s="8"/>
      <c r="BI86" s="8"/>
      <c r="BJ86" s="8"/>
      <c r="BK86" s="8"/>
      <c r="BL86" s="8"/>
      <c r="BM86" s="8"/>
    </row>
    <row r="87" spans="1:65" x14ac:dyDescent="0.2">
      <c r="A87" s="7" t="str">
        <f t="shared" si="1"/>
        <v>bue_mw_gg_QU_21</v>
      </c>
      <c r="B87" s="5" t="s">
        <v>3863</v>
      </c>
      <c r="C87" s="5" t="s">
        <v>536</v>
      </c>
      <c r="D87" s="5">
        <v>21</v>
      </c>
      <c r="E87" s="8">
        <v>100</v>
      </c>
      <c r="F87" s="8">
        <v>103.04824980931573</v>
      </c>
      <c r="G87" s="8">
        <v>103.52245200952343</v>
      </c>
      <c r="H87" s="8">
        <v>104.54438393395668</v>
      </c>
      <c r="I87" s="8">
        <v>104.20824963965769</v>
      </c>
      <c r="J87" s="8">
        <v>104.60456412669414</v>
      </c>
      <c r="K87" s="8">
        <v>107.50573196153391</v>
      </c>
      <c r="L87" s="8">
        <v>115.75048899704721</v>
      </c>
      <c r="M87" s="8">
        <v>125.94659234565252</v>
      </c>
      <c r="N87" s="8">
        <v>137.16390948317644</v>
      </c>
      <c r="O87" s="8">
        <v>144.77629253152131</v>
      </c>
      <c r="P87" s="8">
        <v>152.89764050037778</v>
      </c>
      <c r="Q87" s="8">
        <v>156.20333607219291</v>
      </c>
      <c r="R87" s="8">
        <v>157.95374626858981</v>
      </c>
      <c r="S87" s="8">
        <v>155.97241098434912</v>
      </c>
      <c r="T87" s="8">
        <v>154.61301117548399</v>
      </c>
      <c r="U87" s="8">
        <v>154.0248458753193</v>
      </c>
      <c r="V87" s="8">
        <v>152.35916156482355</v>
      </c>
      <c r="W87" s="8">
        <v>151.05601725169126</v>
      </c>
      <c r="X87" s="8">
        <v>149.7113556531516</v>
      </c>
      <c r="Y87" s="8">
        <v>149.2079244459749</v>
      </c>
      <c r="Z87" s="8">
        <v>146.00121991945073</v>
      </c>
      <c r="AA87" s="8">
        <v>143.40236207738971</v>
      </c>
      <c r="AB87" s="8">
        <v>149.00983213470758</v>
      </c>
      <c r="AC87" s="8">
        <v>153.35134563399524</v>
      </c>
      <c r="AD87" s="8">
        <v>154.70444944711272</v>
      </c>
      <c r="AE87" s="8">
        <v>149.92217337997195</v>
      </c>
      <c r="AF87" s="8">
        <v>144.2653123138482</v>
      </c>
      <c r="AG87" s="8">
        <v>135.84492107368703</v>
      </c>
      <c r="AH87" s="8">
        <v>122.22850710814248</v>
      </c>
      <c r="AI87" s="8">
        <v>108.31969676224965</v>
      </c>
      <c r="AJ87" s="8">
        <v>98.84015792846462</v>
      </c>
      <c r="AK87" s="8">
        <v>94.61487564940596</v>
      </c>
      <c r="AL87" s="8">
        <v>94.154248892321121</v>
      </c>
      <c r="AM87" s="8">
        <v>96.373571705677179</v>
      </c>
      <c r="AN87" s="8">
        <v>99.797856732318607</v>
      </c>
      <c r="AO87" s="8">
        <v>101.85095093370414</v>
      </c>
      <c r="AP87" s="8">
        <v>103.16799202687737</v>
      </c>
      <c r="AQ87" s="8">
        <v>104.23292821034073</v>
      </c>
      <c r="AR87" s="8">
        <v>106.55066471945209</v>
      </c>
      <c r="AS87" s="8">
        <v>108.38778730302404</v>
      </c>
      <c r="AT87" s="8">
        <v>107.98158566045083</v>
      </c>
      <c r="AU87" s="8">
        <v>108.63871844532453</v>
      </c>
      <c r="AV87" s="8">
        <v>111.82506282235597</v>
      </c>
      <c r="AW87" s="8">
        <v>114.04080189547217</v>
      </c>
      <c r="AX87" s="8">
        <v>113.250685463528</v>
      </c>
      <c r="AY87" s="8">
        <v>112.71715482809081</v>
      </c>
      <c r="AZ87" s="8">
        <v>114.73839340950167</v>
      </c>
      <c r="BA87" s="8">
        <v>120.50704749475692</v>
      </c>
      <c r="BB87" s="8">
        <v>125.32449060480849</v>
      </c>
      <c r="BC87" s="8">
        <v>126.59764877179407</v>
      </c>
      <c r="BD87" s="8">
        <v>120.56763221320016</v>
      </c>
      <c r="BE87" s="19">
        <v>107.58183643675687</v>
      </c>
      <c r="BF87" s="8"/>
      <c r="BG87" s="8"/>
      <c r="BH87" s="8"/>
      <c r="BI87" s="8"/>
      <c r="BJ87" s="8"/>
      <c r="BK87" s="8"/>
      <c r="BL87" s="8"/>
      <c r="BM87" s="8"/>
    </row>
    <row r="88" spans="1:65" x14ac:dyDescent="0.2">
      <c r="A88" s="7" t="str">
        <f t="shared" si="1"/>
        <v>bue_mw_gg_QU_22</v>
      </c>
      <c r="B88" s="5" t="s">
        <v>3863</v>
      </c>
      <c r="C88" s="5" t="s">
        <v>536</v>
      </c>
      <c r="D88" s="5">
        <v>22</v>
      </c>
      <c r="E88" s="8">
        <v>100</v>
      </c>
      <c r="F88" s="8">
        <v>102.8170353264796</v>
      </c>
      <c r="G88" s="8">
        <v>101.50824395748951</v>
      </c>
      <c r="H88" s="8">
        <v>99.978029363889391</v>
      </c>
      <c r="I88" s="8">
        <v>98.581046434767089</v>
      </c>
      <c r="J88" s="8">
        <v>98.698257678896866</v>
      </c>
      <c r="K88" s="8">
        <v>102.13225351877493</v>
      </c>
      <c r="L88" s="8">
        <v>107.98011869141027</v>
      </c>
      <c r="M88" s="8">
        <v>113.54902272060754</v>
      </c>
      <c r="N88" s="8">
        <v>116.27556300109711</v>
      </c>
      <c r="O88" s="8">
        <v>115.53713249455255</v>
      </c>
      <c r="P88" s="8">
        <v>117.56313802109712</v>
      </c>
      <c r="Q88" s="8">
        <v>119.08251204491886</v>
      </c>
      <c r="R88" s="8">
        <v>122.12129477315894</v>
      </c>
      <c r="S88" s="8">
        <v>123.17146923246764</v>
      </c>
      <c r="T88" s="8">
        <v>123.54301379334272</v>
      </c>
      <c r="U88" s="8">
        <v>122.43609312543488</v>
      </c>
      <c r="V88" s="8">
        <v>119.11025264730176</v>
      </c>
      <c r="W88" s="8">
        <v>117.68269346934937</v>
      </c>
      <c r="X88" s="8">
        <v>117.86690074684878</v>
      </c>
      <c r="Y88" s="8">
        <v>117.78073225340354</v>
      </c>
      <c r="Z88" s="8">
        <v>113.39240036333611</v>
      </c>
      <c r="AA88" s="8">
        <v>109.31496674158426</v>
      </c>
      <c r="AB88" s="8">
        <v>111.94273782161478</v>
      </c>
      <c r="AC88" s="8">
        <v>115.92557689255602</v>
      </c>
      <c r="AD88" s="8">
        <v>118.13274142847047</v>
      </c>
      <c r="AE88" s="8">
        <v>118.49783113576937</v>
      </c>
      <c r="AF88" s="8">
        <v>116.87751001024783</v>
      </c>
      <c r="AG88" s="8">
        <v>112.66954288509356</v>
      </c>
      <c r="AH88" s="8">
        <v>102.41435404440017</v>
      </c>
      <c r="AI88" s="8">
        <v>92.131149030443069</v>
      </c>
      <c r="AJ88" s="8">
        <v>84.059419454662176</v>
      </c>
      <c r="AK88" s="8">
        <v>81.43078922034573</v>
      </c>
      <c r="AL88" s="8">
        <v>81.900053315526279</v>
      </c>
      <c r="AM88" s="8">
        <v>85.353153527793879</v>
      </c>
      <c r="AN88" s="8">
        <v>88.91975941975231</v>
      </c>
      <c r="AO88" s="8">
        <v>93.305349961155386</v>
      </c>
      <c r="AP88" s="8">
        <v>97.278577313780374</v>
      </c>
      <c r="AQ88" s="8">
        <v>101.39037657624262</v>
      </c>
      <c r="AR88" s="8">
        <v>103.66810067596721</v>
      </c>
      <c r="AS88" s="8">
        <v>102.1956009511885</v>
      </c>
      <c r="AT88" s="8">
        <v>96.825146224797493</v>
      </c>
      <c r="AU88" s="8">
        <v>92.028042625933665</v>
      </c>
      <c r="AV88" s="8">
        <v>91.320151140874415</v>
      </c>
      <c r="AW88" s="8">
        <v>92.998059930969859</v>
      </c>
      <c r="AX88" s="8">
        <v>94.289104003107525</v>
      </c>
      <c r="AY88" s="8">
        <v>96.711904156822982</v>
      </c>
      <c r="AZ88" s="8">
        <v>100.46830716848721</v>
      </c>
      <c r="BA88" s="8">
        <v>106.08833222812093</v>
      </c>
      <c r="BB88" s="8">
        <v>110.7133765169616</v>
      </c>
      <c r="BC88" s="8">
        <v>112.29850755442244</v>
      </c>
      <c r="BD88" s="8">
        <v>108.30839080610615</v>
      </c>
      <c r="BE88" s="19">
        <v>99.085409680984498</v>
      </c>
      <c r="BF88" s="8"/>
      <c r="BG88" s="8"/>
      <c r="BH88" s="8"/>
      <c r="BI88" s="8"/>
      <c r="BJ88" s="8"/>
      <c r="BK88" s="8"/>
      <c r="BL88" s="8"/>
      <c r="BM88" s="8"/>
    </row>
    <row r="89" spans="1:65" x14ac:dyDescent="0.2">
      <c r="A89" s="7" t="str">
        <f t="shared" si="1"/>
        <v>bue_mw_gg_QU_23</v>
      </c>
      <c r="B89" s="5" t="s">
        <v>3863</v>
      </c>
      <c r="C89" s="5" t="s">
        <v>536</v>
      </c>
      <c r="D89" s="5">
        <v>23</v>
      </c>
      <c r="E89" s="8">
        <v>100</v>
      </c>
      <c r="F89" s="8">
        <v>96.07443859200653</v>
      </c>
      <c r="G89" s="8">
        <v>90.525898504168595</v>
      </c>
      <c r="H89" s="8">
        <v>87.850077028649068</v>
      </c>
      <c r="I89" s="8">
        <v>86.724455721701716</v>
      </c>
      <c r="J89" s="8">
        <v>89.8489918793192</v>
      </c>
      <c r="K89" s="8">
        <v>102.56721571656696</v>
      </c>
      <c r="L89" s="8">
        <v>125.97939336028385</v>
      </c>
      <c r="M89" s="8">
        <v>149.77681266941775</v>
      </c>
      <c r="N89" s="8">
        <v>167.70986494503964</v>
      </c>
      <c r="O89" s="8">
        <v>171.48172956557622</v>
      </c>
      <c r="P89" s="8">
        <v>165.7680003254433</v>
      </c>
      <c r="Q89" s="8">
        <v>150.29817574469524</v>
      </c>
      <c r="R89" s="8">
        <v>139.04087748800592</v>
      </c>
      <c r="S89" s="8">
        <v>137.51953823732836</v>
      </c>
      <c r="T89" s="8">
        <v>143.71600777535767</v>
      </c>
      <c r="U89" s="8">
        <v>149.80524169168186</v>
      </c>
      <c r="V89" s="8">
        <v>155.00665039388517</v>
      </c>
      <c r="W89" s="8">
        <v>164.40329306562964</v>
      </c>
      <c r="X89" s="8">
        <v>175.80585092462562</v>
      </c>
      <c r="Y89" s="8">
        <v>182.96247707065535</v>
      </c>
      <c r="Z89" s="8">
        <v>184.18093284100294</v>
      </c>
      <c r="AA89" s="8">
        <v>185.70545852590533</v>
      </c>
      <c r="AB89" s="8">
        <v>195.74358770746767</v>
      </c>
      <c r="AC89" s="8">
        <v>201.61683966612136</v>
      </c>
      <c r="AD89" s="8">
        <v>200.90509583792041</v>
      </c>
      <c r="AE89" s="8">
        <v>190.39569014476777</v>
      </c>
      <c r="AF89" s="8">
        <v>177.40579491229883</v>
      </c>
      <c r="AG89" s="8">
        <v>161.56833576800625</v>
      </c>
      <c r="AH89" s="8">
        <v>142.36865159866238</v>
      </c>
      <c r="AI89" s="8">
        <v>123.76409156814752</v>
      </c>
      <c r="AJ89" s="8">
        <v>109.61969611425771</v>
      </c>
      <c r="AK89" s="8">
        <v>104.37190358224682</v>
      </c>
      <c r="AL89" s="8">
        <v>102.08138714339947</v>
      </c>
      <c r="AM89" s="8">
        <v>103.56590847464895</v>
      </c>
      <c r="AN89" s="8">
        <v>101.79111696970476</v>
      </c>
      <c r="AO89" s="8">
        <v>102.81376203951505</v>
      </c>
      <c r="AP89" s="8">
        <v>103.79695760659506</v>
      </c>
      <c r="AQ89" s="8">
        <v>103.7828237289131</v>
      </c>
      <c r="AR89" s="8">
        <v>103.965937493095</v>
      </c>
      <c r="AS89" s="8">
        <v>100.11302444594219</v>
      </c>
      <c r="AT89" s="8">
        <v>96.853892255347603</v>
      </c>
      <c r="AU89" s="8">
        <v>93.018423337527068</v>
      </c>
      <c r="AV89" s="8">
        <v>94.63206424855592</v>
      </c>
      <c r="AW89" s="8">
        <v>98.224996036642892</v>
      </c>
      <c r="AX89" s="8">
        <v>98.926579865565259</v>
      </c>
      <c r="AY89" s="8">
        <v>100.06494488405819</v>
      </c>
      <c r="AZ89" s="8">
        <v>99.235171316244191</v>
      </c>
      <c r="BA89" s="8">
        <v>101.67500425183717</v>
      </c>
      <c r="BB89" s="8">
        <v>103.14841366729927</v>
      </c>
      <c r="BC89" s="8">
        <v>103.98402044137104</v>
      </c>
      <c r="BD89" s="8">
        <v>99.220415836047877</v>
      </c>
      <c r="BE89" s="19">
        <v>88.945577006067595</v>
      </c>
      <c r="BF89" s="8"/>
      <c r="BG89" s="8"/>
      <c r="BH89" s="8"/>
      <c r="BI89" s="8"/>
      <c r="BJ89" s="8"/>
      <c r="BK89" s="8"/>
      <c r="BL89" s="8"/>
      <c r="BM89" s="8"/>
    </row>
    <row r="90" spans="1:65" x14ac:dyDescent="0.2">
      <c r="A90" s="7" t="str">
        <f t="shared" si="1"/>
        <v>bue_mw_gg_QU_24</v>
      </c>
      <c r="B90" s="5" t="s">
        <v>3863</v>
      </c>
      <c r="C90" s="5" t="s">
        <v>536</v>
      </c>
      <c r="D90" s="5">
        <v>24</v>
      </c>
      <c r="E90" s="8">
        <v>100</v>
      </c>
      <c r="F90" s="8">
        <v>100.93849681350582</v>
      </c>
      <c r="G90" s="8">
        <v>99.033685560458295</v>
      </c>
      <c r="H90" s="8">
        <v>97.610240747805662</v>
      </c>
      <c r="I90" s="8">
        <v>96.281553701576115</v>
      </c>
      <c r="J90" s="8">
        <v>94.094399786971579</v>
      </c>
      <c r="K90" s="8">
        <v>95.651504928425837</v>
      </c>
      <c r="L90" s="8">
        <v>104.59847784454765</v>
      </c>
      <c r="M90" s="8">
        <v>115.73320537110277</v>
      </c>
      <c r="N90" s="8">
        <v>123.99028801682653</v>
      </c>
      <c r="O90" s="8">
        <v>125.3673181246898</v>
      </c>
      <c r="P90" s="8">
        <v>127.32263166891745</v>
      </c>
      <c r="Q90" s="8">
        <v>123.58499080022214</v>
      </c>
      <c r="R90" s="8">
        <v>118.37451227586439</v>
      </c>
      <c r="S90" s="8">
        <v>115.83808464614539</v>
      </c>
      <c r="T90" s="8">
        <v>120.48008018774904</v>
      </c>
      <c r="U90" s="8">
        <v>129.09216263759467</v>
      </c>
      <c r="V90" s="8">
        <v>133.54273449676262</v>
      </c>
      <c r="W90" s="8">
        <v>137.71733360569229</v>
      </c>
      <c r="X90" s="8">
        <v>144.09692105417238</v>
      </c>
      <c r="Y90" s="8">
        <v>150.08394496523371</v>
      </c>
      <c r="Z90" s="8">
        <v>152.57117937109754</v>
      </c>
      <c r="AA90" s="8">
        <v>154.54316968492108</v>
      </c>
      <c r="AB90" s="8">
        <v>164.64011833018677</v>
      </c>
      <c r="AC90" s="8">
        <v>169.50516160397797</v>
      </c>
      <c r="AD90" s="8">
        <v>167.98819514499783</v>
      </c>
      <c r="AE90" s="8">
        <v>156.59086980669557</v>
      </c>
      <c r="AF90" s="8">
        <v>146.68614210025018</v>
      </c>
      <c r="AG90" s="8">
        <v>137.91991636360862</v>
      </c>
      <c r="AH90" s="8">
        <v>126.57661811464287</v>
      </c>
      <c r="AI90" s="8">
        <v>114.89062061226575</v>
      </c>
      <c r="AJ90" s="8">
        <v>104.23453087902918</v>
      </c>
      <c r="AK90" s="8">
        <v>99.767305162673097</v>
      </c>
      <c r="AL90" s="8">
        <v>99.588638728308922</v>
      </c>
      <c r="AM90" s="8">
        <v>102.66950903887914</v>
      </c>
      <c r="AN90" s="8">
        <v>105.62522474007454</v>
      </c>
      <c r="AO90" s="8">
        <v>108.32104636621814</v>
      </c>
      <c r="AP90" s="8">
        <v>105.68161672973179</v>
      </c>
      <c r="AQ90" s="8">
        <v>103.83744729804266</v>
      </c>
      <c r="AR90" s="8">
        <v>99.581721089519888</v>
      </c>
      <c r="AS90" s="8">
        <v>98.346638554636229</v>
      </c>
      <c r="AT90" s="8">
        <v>93.540592365364702</v>
      </c>
      <c r="AU90" s="8">
        <v>91.799658283740357</v>
      </c>
      <c r="AV90" s="8">
        <v>93.584018705641327</v>
      </c>
      <c r="AW90" s="8">
        <v>96.533888299737114</v>
      </c>
      <c r="AX90" s="8">
        <v>100.90987979675066</v>
      </c>
      <c r="AY90" s="8">
        <v>105.57575500851772</v>
      </c>
      <c r="AZ90" s="8">
        <v>109.70464586049344</v>
      </c>
      <c r="BA90" s="8">
        <v>109.68825645711111</v>
      </c>
      <c r="BB90" s="8">
        <v>107.8374041280175</v>
      </c>
      <c r="BC90" s="8">
        <v>105.37620835470882</v>
      </c>
      <c r="BD90" s="8">
        <v>102.3570566156601</v>
      </c>
      <c r="BE90" s="19">
        <v>96.07544620306507</v>
      </c>
      <c r="BF90" s="8"/>
      <c r="BG90" s="8"/>
      <c r="BH90" s="8"/>
      <c r="BI90" s="8"/>
      <c r="BJ90" s="8"/>
      <c r="BK90" s="8"/>
      <c r="BL90" s="8"/>
      <c r="BM90" s="8"/>
    </row>
    <row r="91" spans="1:65" x14ac:dyDescent="0.2">
      <c r="A91" s="7" t="str">
        <f t="shared" si="1"/>
        <v>bue_mw_gg_QU_25</v>
      </c>
      <c r="B91" s="5" t="s">
        <v>3863</v>
      </c>
      <c r="C91" s="5" t="s">
        <v>536</v>
      </c>
      <c r="D91" s="5">
        <v>25</v>
      </c>
      <c r="E91" s="8">
        <v>100</v>
      </c>
      <c r="F91" s="8">
        <v>100.77486942426572</v>
      </c>
      <c r="G91" s="8">
        <v>101.56865382983807</v>
      </c>
      <c r="H91" s="8">
        <v>107.76306020774074</v>
      </c>
      <c r="I91" s="8">
        <v>117.31831978366488</v>
      </c>
      <c r="J91" s="8">
        <v>126.10915847088886</v>
      </c>
      <c r="K91" s="8">
        <v>132.8398848332894</v>
      </c>
      <c r="L91" s="8">
        <v>140.66603297619625</v>
      </c>
      <c r="M91" s="8">
        <v>143.52179773115924</v>
      </c>
      <c r="N91" s="8">
        <v>142.64744162527327</v>
      </c>
      <c r="O91" s="8">
        <v>138.5883487710648</v>
      </c>
      <c r="P91" s="8">
        <v>136.54951728864378</v>
      </c>
      <c r="Q91" s="8">
        <v>135.61588622537923</v>
      </c>
      <c r="R91" s="8">
        <v>132.78062802560859</v>
      </c>
      <c r="S91" s="8">
        <v>131.14137938881274</v>
      </c>
      <c r="T91" s="8">
        <v>128.46862939434325</v>
      </c>
      <c r="U91" s="8">
        <v>126.8134789665732</v>
      </c>
      <c r="V91" s="8">
        <v>126.3102498954069</v>
      </c>
      <c r="W91" s="8">
        <v>127.88825588425281</v>
      </c>
      <c r="X91" s="8">
        <v>131.23448178409305</v>
      </c>
      <c r="Y91" s="8">
        <v>129.86934161361924</v>
      </c>
      <c r="Z91" s="8">
        <v>123.28650561095867</v>
      </c>
      <c r="AA91" s="8">
        <v>116.33034296342493</v>
      </c>
      <c r="AB91" s="8">
        <v>117.75311203779086</v>
      </c>
      <c r="AC91" s="8">
        <v>123.13282493009278</v>
      </c>
      <c r="AD91" s="8">
        <v>130.23255563820649</v>
      </c>
      <c r="AE91" s="8">
        <v>136.91375351545864</v>
      </c>
      <c r="AF91" s="8">
        <v>140.82218144791565</v>
      </c>
      <c r="AG91" s="8">
        <v>135.80608375805014</v>
      </c>
      <c r="AH91" s="8">
        <v>125.20856651450481</v>
      </c>
      <c r="AI91" s="8">
        <v>112.1210733033477</v>
      </c>
      <c r="AJ91" s="8">
        <v>102.57880752053622</v>
      </c>
      <c r="AK91" s="8">
        <v>96.99145053228375</v>
      </c>
      <c r="AL91" s="8">
        <v>96.28404107994028</v>
      </c>
      <c r="AM91" s="8">
        <v>100.738903090943</v>
      </c>
      <c r="AN91" s="8">
        <v>106.79316211100837</v>
      </c>
      <c r="AO91" s="8">
        <v>109.85256625844558</v>
      </c>
      <c r="AP91" s="8">
        <v>112.18957239100986</v>
      </c>
      <c r="AQ91" s="8">
        <v>110.83221066577931</v>
      </c>
      <c r="AR91" s="8">
        <v>110.79068665687312</v>
      </c>
      <c r="AS91" s="8">
        <v>107.65144279643573</v>
      </c>
      <c r="AT91" s="8">
        <v>103.66464109048933</v>
      </c>
      <c r="AU91" s="8">
        <v>99.854700523800659</v>
      </c>
      <c r="AV91" s="8">
        <v>97.320832447054627</v>
      </c>
      <c r="AW91" s="8">
        <v>96.45037210062965</v>
      </c>
      <c r="AX91" s="8">
        <v>96.31728783473875</v>
      </c>
      <c r="AY91" s="8">
        <v>99.411427450278197</v>
      </c>
      <c r="AZ91" s="8">
        <v>102.28737223913924</v>
      </c>
      <c r="BA91" s="8">
        <v>106.07332606438878</v>
      </c>
      <c r="BB91" s="8">
        <v>108.83019085968283</v>
      </c>
      <c r="BC91" s="8">
        <v>111.71739593368314</v>
      </c>
      <c r="BD91" s="8">
        <v>111.60229972624784</v>
      </c>
      <c r="BE91" s="19">
        <v>108.24348294933219</v>
      </c>
      <c r="BF91" s="8"/>
      <c r="BG91" s="8"/>
      <c r="BH91" s="8"/>
      <c r="BI91" s="8"/>
      <c r="BJ91" s="8"/>
      <c r="BK91" s="8"/>
      <c r="BL91" s="8"/>
      <c r="BM91" s="8"/>
    </row>
    <row r="92" spans="1:65" x14ac:dyDescent="0.2">
      <c r="A92" s="7" t="str">
        <f t="shared" si="1"/>
        <v>gem_nemiet_gg_QU_1</v>
      </c>
      <c r="B92" s="5" t="s">
        <v>3867</v>
      </c>
      <c r="C92" s="5" t="s">
        <v>536</v>
      </c>
      <c r="D92" s="5">
        <v>1</v>
      </c>
      <c r="E92" s="8">
        <v>100</v>
      </c>
      <c r="F92" s="8">
        <v>100.75297269478715</v>
      </c>
      <c r="G92" s="8">
        <v>100.128655628744</v>
      </c>
      <c r="H92" s="8">
        <v>99.534984246786351</v>
      </c>
      <c r="I92" s="8">
        <v>98.704651912735542</v>
      </c>
      <c r="J92" s="8">
        <v>98.09819690503268</v>
      </c>
      <c r="K92" s="8">
        <v>98.28475168290214</v>
      </c>
      <c r="L92" s="8">
        <v>99.631557103001057</v>
      </c>
      <c r="M92" s="8">
        <v>101.87662179281624</v>
      </c>
      <c r="N92" s="8">
        <v>104.41687968476941</v>
      </c>
      <c r="O92" s="8">
        <v>106.07724644385586</v>
      </c>
      <c r="P92" s="8">
        <v>107.51160391405779</v>
      </c>
      <c r="Q92" s="8">
        <v>107.46303275384643</v>
      </c>
      <c r="R92" s="8">
        <v>107.48016392582826</v>
      </c>
      <c r="S92" s="8">
        <v>107.32548765521028</v>
      </c>
      <c r="T92" s="8">
        <v>107.50791094287342</v>
      </c>
      <c r="U92" s="8">
        <v>107.96385556206224</v>
      </c>
      <c r="V92" s="8">
        <v>107.94769186187374</v>
      </c>
      <c r="W92" s="8">
        <v>108.65782579756824</v>
      </c>
      <c r="X92" s="8">
        <v>109.0300213425308</v>
      </c>
      <c r="Y92" s="8">
        <v>109.4531288113789</v>
      </c>
      <c r="Z92" s="8">
        <v>108.51324921355081</v>
      </c>
      <c r="AA92" s="8">
        <v>107.71241402614675</v>
      </c>
      <c r="AB92" s="8">
        <v>107.64277887881492</v>
      </c>
      <c r="AC92" s="8">
        <v>107.57724978274435</v>
      </c>
      <c r="AD92" s="8">
        <v>106.8621986958983</v>
      </c>
      <c r="AE92" s="8">
        <v>106.48587187789055</v>
      </c>
      <c r="AF92" s="8">
        <v>105.28041809279078</v>
      </c>
      <c r="AG92" s="8">
        <v>103.78302302951913</v>
      </c>
      <c r="AH92" s="8">
        <v>101.02937929223765</v>
      </c>
      <c r="AI92" s="8">
        <v>98.796849570022417</v>
      </c>
      <c r="AJ92" s="8">
        <v>97.131233650514829</v>
      </c>
      <c r="AK92" s="8">
        <v>96.588647488210086</v>
      </c>
      <c r="AL92" s="8">
        <v>97.01065617598482</v>
      </c>
      <c r="AM92" s="8">
        <v>98.381807479626261</v>
      </c>
      <c r="AN92" s="8">
        <v>99.926519739829658</v>
      </c>
      <c r="AO92" s="8">
        <v>101.44936701897916</v>
      </c>
      <c r="AP92" s="8">
        <v>103.13670793007852</v>
      </c>
      <c r="AQ92" s="8">
        <v>104.47642812295486</v>
      </c>
      <c r="AR92" s="8">
        <v>105.07744909523198</v>
      </c>
      <c r="AS92" s="8">
        <v>104.88154354758059</v>
      </c>
      <c r="AT92" s="8">
        <v>103.61452917065462</v>
      </c>
      <c r="AU92" s="8">
        <v>103.44326779425081</v>
      </c>
      <c r="AV92" s="8">
        <v>103.40614549931793</v>
      </c>
      <c r="AW92" s="8">
        <v>104.41536096161688</v>
      </c>
      <c r="AX92" s="8">
        <v>104.17523506783864</v>
      </c>
      <c r="AY92" s="8">
        <v>104.67228083152197</v>
      </c>
      <c r="AZ92" s="8">
        <v>105.56700594256914</v>
      </c>
      <c r="BA92" s="8">
        <v>106.74009702769268</v>
      </c>
      <c r="BB92" s="8">
        <v>106.87011468322446</v>
      </c>
      <c r="BC92" s="8">
        <v>105.88873889695704</v>
      </c>
      <c r="BD92" s="8">
        <v>105.46840492140073</v>
      </c>
      <c r="BE92" s="19">
        <v>105.81682416492403</v>
      </c>
      <c r="BF92" s="8"/>
      <c r="BG92" s="8"/>
      <c r="BH92" s="8"/>
      <c r="BI92" s="8"/>
      <c r="BJ92" s="8"/>
      <c r="BK92" s="8"/>
      <c r="BL92" s="8"/>
      <c r="BM92" s="8"/>
    </row>
    <row r="93" spans="1:65" x14ac:dyDescent="0.2">
      <c r="A93" s="7" t="str">
        <f t="shared" si="1"/>
        <v>gem_nemiet_gg_QU_2</v>
      </c>
      <c r="B93" s="5" t="s">
        <v>3867</v>
      </c>
      <c r="C93" s="5" t="s">
        <v>536</v>
      </c>
      <c r="D93" s="5">
        <v>2</v>
      </c>
      <c r="E93" s="8">
        <v>100</v>
      </c>
      <c r="F93" s="8">
        <v>101.04951558822574</v>
      </c>
      <c r="G93" s="8">
        <v>100.56397670019112</v>
      </c>
      <c r="H93" s="8">
        <v>100.08000516760553</v>
      </c>
      <c r="I93" s="8">
        <v>99.269463051361242</v>
      </c>
      <c r="J93" s="8">
        <v>98.808743491842606</v>
      </c>
      <c r="K93" s="8">
        <v>99.300418861982678</v>
      </c>
      <c r="L93" s="8">
        <v>100.54459901763524</v>
      </c>
      <c r="M93" s="8">
        <v>101.50094539529645</v>
      </c>
      <c r="N93" s="8">
        <v>101.65934720844025</v>
      </c>
      <c r="O93" s="8">
        <v>101.43180697709052</v>
      </c>
      <c r="P93" s="8">
        <v>102.86077329563062</v>
      </c>
      <c r="Q93" s="8">
        <v>104.3844870437855</v>
      </c>
      <c r="R93" s="8">
        <v>106.25251732644158</v>
      </c>
      <c r="S93" s="8">
        <v>106.50857385304126</v>
      </c>
      <c r="T93" s="8">
        <v>106.22410164855468</v>
      </c>
      <c r="U93" s="8">
        <v>105.68297272036402</v>
      </c>
      <c r="V93" s="8">
        <v>105.0907728680055</v>
      </c>
      <c r="W93" s="8">
        <v>105.45296599372908</v>
      </c>
      <c r="X93" s="8">
        <v>106.02916612497496</v>
      </c>
      <c r="Y93" s="8">
        <v>107.26440570356893</v>
      </c>
      <c r="Z93" s="8">
        <v>107.8558702500701</v>
      </c>
      <c r="AA93" s="8">
        <v>108.20841924239967</v>
      </c>
      <c r="AB93" s="8">
        <v>108.42464590911237</v>
      </c>
      <c r="AC93" s="8">
        <v>107.33390974301869</v>
      </c>
      <c r="AD93" s="8">
        <v>105.15865811913058</v>
      </c>
      <c r="AE93" s="8">
        <v>103.58793558227933</v>
      </c>
      <c r="AF93" s="8">
        <v>101.76031821640125</v>
      </c>
      <c r="AG93" s="8">
        <v>100.0877942950865</v>
      </c>
      <c r="AH93" s="8">
        <v>97.440106879191717</v>
      </c>
      <c r="AI93" s="8">
        <v>95.124663194440743</v>
      </c>
      <c r="AJ93" s="8">
        <v>93.265775497891354</v>
      </c>
      <c r="AK93" s="8">
        <v>92.428601725596536</v>
      </c>
      <c r="AL93" s="8">
        <v>92.737114222592595</v>
      </c>
      <c r="AM93" s="8">
        <v>94.105414876745456</v>
      </c>
      <c r="AN93" s="8">
        <v>96.032928164410308</v>
      </c>
      <c r="AO93" s="8">
        <v>98.19799751158898</v>
      </c>
      <c r="AP93" s="8">
        <v>100.34054223420918</v>
      </c>
      <c r="AQ93" s="8">
        <v>102.10198265893378</v>
      </c>
      <c r="AR93" s="8">
        <v>103.18539777227453</v>
      </c>
      <c r="AS93" s="8">
        <v>103.08141400187027</v>
      </c>
      <c r="AT93" s="8">
        <v>101.55239483345497</v>
      </c>
      <c r="AU93" s="8">
        <v>100.61196257177983</v>
      </c>
      <c r="AV93" s="8">
        <v>100.34801897339115</v>
      </c>
      <c r="AW93" s="8">
        <v>100.79673190098538</v>
      </c>
      <c r="AX93" s="8">
        <v>99.979674847120123</v>
      </c>
      <c r="AY93" s="8">
        <v>99.946156710155449</v>
      </c>
      <c r="AZ93" s="8">
        <v>100.15057448513215</v>
      </c>
      <c r="BA93" s="8">
        <v>100.92219838887731</v>
      </c>
      <c r="BB93" s="8">
        <v>101.07453920989292</v>
      </c>
      <c r="BC93" s="8">
        <v>100.41507470923973</v>
      </c>
      <c r="BD93" s="8">
        <v>99.564346360929335</v>
      </c>
      <c r="BE93" s="19">
        <v>98.366252075895545</v>
      </c>
      <c r="BF93" s="8"/>
      <c r="BG93" s="8"/>
      <c r="BH93" s="8"/>
      <c r="BI93" s="8"/>
      <c r="BJ93" s="8"/>
      <c r="BK93" s="8"/>
      <c r="BL93" s="8"/>
      <c r="BM93" s="8"/>
    </row>
    <row r="94" spans="1:65" x14ac:dyDescent="0.2">
      <c r="A94" s="7" t="str">
        <f t="shared" si="1"/>
        <v>gem_nemiet_gg_QU_3</v>
      </c>
      <c r="B94" s="5" t="s">
        <v>3867</v>
      </c>
      <c r="C94" s="5" t="s">
        <v>536</v>
      </c>
      <c r="D94" s="5">
        <v>3</v>
      </c>
      <c r="E94" s="8">
        <v>100</v>
      </c>
      <c r="F94" s="8">
        <v>100.45620695867045</v>
      </c>
      <c r="G94" s="8">
        <v>99.68948326615191</v>
      </c>
      <c r="H94" s="8">
        <v>99.090818804056084</v>
      </c>
      <c r="I94" s="8">
        <v>98.464886007460521</v>
      </c>
      <c r="J94" s="8">
        <v>98.187896541227204</v>
      </c>
      <c r="K94" s="8">
        <v>98.323203353408246</v>
      </c>
      <c r="L94" s="8">
        <v>99.252234451411198</v>
      </c>
      <c r="M94" s="8">
        <v>100.67109812558216</v>
      </c>
      <c r="N94" s="8">
        <v>102.3983358901596</v>
      </c>
      <c r="O94" s="8">
        <v>103.64895992896658</v>
      </c>
      <c r="P94" s="8">
        <v>105.33187586577417</v>
      </c>
      <c r="Q94" s="8">
        <v>106.52387571249987</v>
      </c>
      <c r="R94" s="8">
        <v>108.08904185766998</v>
      </c>
      <c r="S94" s="8">
        <v>108.94632221982482</v>
      </c>
      <c r="T94" s="8">
        <v>109.62022324219758</v>
      </c>
      <c r="U94" s="8">
        <v>110.2268470709475</v>
      </c>
      <c r="V94" s="8">
        <v>110.09014416506388</v>
      </c>
      <c r="W94" s="8">
        <v>110.62741263979713</v>
      </c>
      <c r="X94" s="8">
        <v>111.08268493191069</v>
      </c>
      <c r="Y94" s="8">
        <v>111.86368000956998</v>
      </c>
      <c r="Z94" s="8">
        <v>110.60518953185858</v>
      </c>
      <c r="AA94" s="8">
        <v>109.73834601412392</v>
      </c>
      <c r="AB94" s="8">
        <v>109.75771231859285</v>
      </c>
      <c r="AC94" s="8">
        <v>109.86428978506895</v>
      </c>
      <c r="AD94" s="8">
        <v>108.77297778078582</v>
      </c>
      <c r="AE94" s="8">
        <v>107.8212339693135</v>
      </c>
      <c r="AF94" s="8">
        <v>106.55826744479991</v>
      </c>
      <c r="AG94" s="8">
        <v>104.95639096769889</v>
      </c>
      <c r="AH94" s="8">
        <v>101.89165225128433</v>
      </c>
      <c r="AI94" s="8">
        <v>99.758419860126978</v>
      </c>
      <c r="AJ94" s="8">
        <v>98.470078205752827</v>
      </c>
      <c r="AK94" s="8">
        <v>98.66538889230263</v>
      </c>
      <c r="AL94" s="8">
        <v>99.36917747294531</v>
      </c>
      <c r="AM94" s="8">
        <v>100.91146892754962</v>
      </c>
      <c r="AN94" s="8">
        <v>102.41221562902142</v>
      </c>
      <c r="AO94" s="8">
        <v>104.34032500033716</v>
      </c>
      <c r="AP94" s="8">
        <v>106.42107504183598</v>
      </c>
      <c r="AQ94" s="8">
        <v>108.25059564382984</v>
      </c>
      <c r="AR94" s="8">
        <v>109.49779215522021</v>
      </c>
      <c r="AS94" s="8">
        <v>109.35917931429732</v>
      </c>
      <c r="AT94" s="8">
        <v>108.1478283175996</v>
      </c>
      <c r="AU94" s="8">
        <v>107.16787888485294</v>
      </c>
      <c r="AV94" s="8">
        <v>106.32051319168902</v>
      </c>
      <c r="AW94" s="8">
        <v>106.31429148710335</v>
      </c>
      <c r="AX94" s="8">
        <v>105.07536021223125</v>
      </c>
      <c r="AY94" s="8">
        <v>105.14236827046928</v>
      </c>
      <c r="AZ94" s="8">
        <v>106.13535808547675</v>
      </c>
      <c r="BA94" s="8">
        <v>106.97162345083535</v>
      </c>
      <c r="BB94" s="8">
        <v>107.34544688525149</v>
      </c>
      <c r="BC94" s="8">
        <v>106.27867245370594</v>
      </c>
      <c r="BD94" s="8">
        <v>106.08926448892436</v>
      </c>
      <c r="BE94" s="19">
        <v>105.69219279932595</v>
      </c>
      <c r="BF94" s="8"/>
      <c r="BG94" s="8"/>
      <c r="BH94" s="8"/>
      <c r="BI94" s="8"/>
      <c r="BJ94" s="8"/>
      <c r="BK94" s="8"/>
      <c r="BL94" s="8"/>
      <c r="BM94" s="8"/>
    </row>
    <row r="95" spans="1:65" x14ac:dyDescent="0.2">
      <c r="A95" s="7" t="str">
        <f t="shared" si="1"/>
        <v>gem_nemiet_gg_QU_5</v>
      </c>
      <c r="B95" s="5" t="s">
        <v>3867</v>
      </c>
      <c r="C95" s="5" t="s">
        <v>536</v>
      </c>
      <c r="D95" s="5">
        <v>5</v>
      </c>
      <c r="E95" s="8">
        <v>100</v>
      </c>
      <c r="F95" s="8">
        <v>101.91098507303734</v>
      </c>
      <c r="G95" s="8">
        <v>102.08802157029078</v>
      </c>
      <c r="H95" s="8">
        <v>101.79783868037789</v>
      </c>
      <c r="I95" s="8">
        <v>99.827890811648146</v>
      </c>
      <c r="J95" s="8">
        <v>97.862817758576284</v>
      </c>
      <c r="K95" s="8">
        <v>96.718909354729988</v>
      </c>
      <c r="L95" s="8">
        <v>97.578275221143898</v>
      </c>
      <c r="M95" s="8">
        <v>99.63136321824895</v>
      </c>
      <c r="N95" s="8">
        <v>101.87316109232006</v>
      </c>
      <c r="O95" s="8">
        <v>102.39081995346032</v>
      </c>
      <c r="P95" s="8">
        <v>104.22467252990764</v>
      </c>
      <c r="Q95" s="8">
        <v>106.08385471650307</v>
      </c>
      <c r="R95" s="8">
        <v>109.82932211091179</v>
      </c>
      <c r="S95" s="8">
        <v>112.09699810154341</v>
      </c>
      <c r="T95" s="8">
        <v>114.56311129495776</v>
      </c>
      <c r="U95" s="8">
        <v>116.0014181587952</v>
      </c>
      <c r="V95" s="8">
        <v>116.78535396204539</v>
      </c>
      <c r="W95" s="8">
        <v>116.9308197499724</v>
      </c>
      <c r="X95" s="8">
        <v>116.21419030271305</v>
      </c>
      <c r="Y95" s="8">
        <v>114.75688543745618</v>
      </c>
      <c r="Z95" s="8">
        <v>112.48520038989545</v>
      </c>
      <c r="AA95" s="8">
        <v>110.21044624104604</v>
      </c>
      <c r="AB95" s="8">
        <v>109.56317629132946</v>
      </c>
      <c r="AC95" s="8">
        <v>108.24927886673491</v>
      </c>
      <c r="AD95" s="8">
        <v>107.57752187071007</v>
      </c>
      <c r="AE95" s="8">
        <v>107.48974154193013</v>
      </c>
      <c r="AF95" s="8">
        <v>107.09815275859739</v>
      </c>
      <c r="AG95" s="8">
        <v>105.7666322893546</v>
      </c>
      <c r="AH95" s="8">
        <v>102.26503176440765</v>
      </c>
      <c r="AI95" s="8">
        <v>98.819712297435032</v>
      </c>
      <c r="AJ95" s="8">
        <v>96.267898751985186</v>
      </c>
      <c r="AK95" s="8">
        <v>96.114725755022036</v>
      </c>
      <c r="AL95" s="8">
        <v>96.368585700793645</v>
      </c>
      <c r="AM95" s="8">
        <v>97.360609367628854</v>
      </c>
      <c r="AN95" s="8">
        <v>97.126596188200324</v>
      </c>
      <c r="AO95" s="8">
        <v>97.433876538311225</v>
      </c>
      <c r="AP95" s="8">
        <v>98.186383211732618</v>
      </c>
      <c r="AQ95" s="8">
        <v>99.678547704277719</v>
      </c>
      <c r="AR95" s="8">
        <v>100.7886968887949</v>
      </c>
      <c r="AS95" s="8">
        <v>100.66843043344961</v>
      </c>
      <c r="AT95" s="8">
        <v>98.898854359522701</v>
      </c>
      <c r="AU95" s="8">
        <v>98.203797732221005</v>
      </c>
      <c r="AV95" s="8">
        <v>98.197521859286283</v>
      </c>
      <c r="AW95" s="8">
        <v>98.957622883738395</v>
      </c>
      <c r="AX95" s="8">
        <v>98.036447519258743</v>
      </c>
      <c r="AY95" s="8">
        <v>97.976376972513648</v>
      </c>
      <c r="AZ95" s="8">
        <v>97.942693131799217</v>
      </c>
      <c r="BA95" s="8">
        <v>99.042872969351421</v>
      </c>
      <c r="BB95" s="8">
        <v>100.0489782202809</v>
      </c>
      <c r="BC95" s="8">
        <v>100.37368774859426</v>
      </c>
      <c r="BD95" s="8">
        <v>100.08273219071981</v>
      </c>
      <c r="BE95" s="19">
        <v>98.529487218705029</v>
      </c>
      <c r="BF95" s="8"/>
      <c r="BG95" s="8"/>
      <c r="BH95" s="8"/>
      <c r="BI95" s="8"/>
      <c r="BJ95" s="8"/>
      <c r="BK95" s="8"/>
      <c r="BL95" s="8"/>
      <c r="BM95" s="8"/>
    </row>
    <row r="96" spans="1:65" x14ac:dyDescent="0.2">
      <c r="A96" s="7" t="str">
        <f t="shared" si="1"/>
        <v>gem_nemiet_gg_QU_9</v>
      </c>
      <c r="B96" s="5" t="s">
        <v>3867</v>
      </c>
      <c r="C96" s="5" t="s">
        <v>536</v>
      </c>
      <c r="D96" s="5">
        <v>9</v>
      </c>
      <c r="E96" s="8">
        <v>100</v>
      </c>
      <c r="F96" s="8">
        <v>99.716450383017047</v>
      </c>
      <c r="G96" s="8">
        <v>98.494144405289759</v>
      </c>
      <c r="H96" s="8">
        <v>97.839074298330488</v>
      </c>
      <c r="I96" s="8">
        <v>97.794828772140704</v>
      </c>
      <c r="J96" s="8">
        <v>98.460973490775586</v>
      </c>
      <c r="K96" s="8">
        <v>99.958673360518119</v>
      </c>
      <c r="L96" s="8">
        <v>101.50826603306632</v>
      </c>
      <c r="M96" s="8">
        <v>103.01446580389955</v>
      </c>
      <c r="N96" s="8">
        <v>104.73632856271762</v>
      </c>
      <c r="O96" s="8">
        <v>106.11413350799639</v>
      </c>
      <c r="P96" s="8">
        <v>108.07073770588532</v>
      </c>
      <c r="Q96" s="8">
        <v>108.69559608648295</v>
      </c>
      <c r="R96" s="8">
        <v>109.17045806082655</v>
      </c>
      <c r="S96" s="8">
        <v>109.27129000922332</v>
      </c>
      <c r="T96" s="8">
        <v>109.73870700308044</v>
      </c>
      <c r="U96" s="8">
        <v>110.60153979108775</v>
      </c>
      <c r="V96" s="8">
        <v>110.4610022285608</v>
      </c>
      <c r="W96" s="8">
        <v>110.59466721850247</v>
      </c>
      <c r="X96" s="8">
        <v>110.95650688287633</v>
      </c>
      <c r="Y96" s="8">
        <v>111.82107158499237</v>
      </c>
      <c r="Z96" s="8">
        <v>110.43778535596765</v>
      </c>
      <c r="AA96" s="8">
        <v>109.14616647201801</v>
      </c>
      <c r="AB96" s="8">
        <v>108.67566527680225</v>
      </c>
      <c r="AC96" s="8">
        <v>109.67371601803295</v>
      </c>
      <c r="AD96" s="8">
        <v>109.52452110203613</v>
      </c>
      <c r="AE96" s="8">
        <v>109.3294583634483</v>
      </c>
      <c r="AF96" s="8">
        <v>107.83811740244151</v>
      </c>
      <c r="AG96" s="8">
        <v>105.47251575096082</v>
      </c>
      <c r="AH96" s="8">
        <v>101.82050669049374</v>
      </c>
      <c r="AI96" s="8">
        <v>98.622545567906513</v>
      </c>
      <c r="AJ96" s="8">
        <v>96.661616110220322</v>
      </c>
      <c r="AK96" s="8">
        <v>95.895062250028559</v>
      </c>
      <c r="AL96" s="8">
        <v>95.740085159035743</v>
      </c>
      <c r="AM96" s="8">
        <v>95.538699896719322</v>
      </c>
      <c r="AN96" s="8">
        <v>94.784134857069489</v>
      </c>
      <c r="AO96" s="8">
        <v>93.292340424393942</v>
      </c>
      <c r="AP96" s="8">
        <v>92.111739859089951</v>
      </c>
      <c r="AQ96" s="8">
        <v>90.146152361943209</v>
      </c>
      <c r="AR96" s="8">
        <v>89.786867633678455</v>
      </c>
      <c r="AS96" s="8">
        <v>90.694948524730265</v>
      </c>
      <c r="AT96" s="8">
        <v>93.290246021947326</v>
      </c>
      <c r="AU96" s="8">
        <v>95.79004234335325</v>
      </c>
      <c r="AV96" s="8">
        <v>97.840481085203848</v>
      </c>
      <c r="AW96" s="8">
        <v>100.07841875041942</v>
      </c>
      <c r="AX96" s="8">
        <v>102.31946735164524</v>
      </c>
      <c r="AY96" s="8">
        <v>104.80251842796456</v>
      </c>
      <c r="AZ96" s="8">
        <v>107.32300341869374</v>
      </c>
      <c r="BA96" s="8">
        <v>109.32808578161712</v>
      </c>
      <c r="BB96" s="8">
        <v>109.52306026036094</v>
      </c>
      <c r="BC96" s="8">
        <v>107.90525606938245</v>
      </c>
      <c r="BD96" s="8">
        <v>106.80930849755725</v>
      </c>
      <c r="BE96" s="19">
        <v>107.41921146052402</v>
      </c>
      <c r="BF96" s="8"/>
      <c r="BG96" s="8"/>
      <c r="BH96" s="8"/>
      <c r="BI96" s="8"/>
      <c r="BJ96" s="8"/>
      <c r="BK96" s="8"/>
      <c r="BL96" s="8"/>
      <c r="BM96" s="8"/>
    </row>
    <row r="97" spans="1:65" x14ac:dyDescent="0.2">
      <c r="A97" s="7" t="str">
        <f t="shared" si="1"/>
        <v>gem_nemiet_gg_QU_10</v>
      </c>
      <c r="B97" s="5" t="s">
        <v>3867</v>
      </c>
      <c r="C97" s="5" t="s">
        <v>536</v>
      </c>
      <c r="D97" s="5">
        <v>10</v>
      </c>
      <c r="E97" s="8">
        <v>100</v>
      </c>
      <c r="F97" s="8">
        <v>100.79704541190824</v>
      </c>
      <c r="G97" s="8">
        <v>100.15512912428915</v>
      </c>
      <c r="H97" s="8">
        <v>99.74600600786016</v>
      </c>
      <c r="I97" s="8">
        <v>100.12228171046586</v>
      </c>
      <c r="J97" s="8">
        <v>101.4485588326296</v>
      </c>
      <c r="K97" s="8">
        <v>103.90638521521613</v>
      </c>
      <c r="L97" s="8">
        <v>106.73518355654302</v>
      </c>
      <c r="M97" s="8">
        <v>109.04107452973555</v>
      </c>
      <c r="N97" s="8">
        <v>109.7396940256203</v>
      </c>
      <c r="O97" s="8">
        <v>109.01318957931205</v>
      </c>
      <c r="P97" s="8">
        <v>108.48682342003991</v>
      </c>
      <c r="Q97" s="8">
        <v>107.75671337966899</v>
      </c>
      <c r="R97" s="8">
        <v>107.76924655690975</v>
      </c>
      <c r="S97" s="8">
        <v>107.66483324520186</v>
      </c>
      <c r="T97" s="8">
        <v>107.64995149284664</v>
      </c>
      <c r="U97" s="8">
        <v>107.74201780341259</v>
      </c>
      <c r="V97" s="8">
        <v>107.23302758896166</v>
      </c>
      <c r="W97" s="8">
        <v>107.2389616430364</v>
      </c>
      <c r="X97" s="8">
        <v>107.16246666453492</v>
      </c>
      <c r="Y97" s="8">
        <v>107.54022867517249</v>
      </c>
      <c r="Z97" s="8">
        <v>106.26755520782685</v>
      </c>
      <c r="AA97" s="8">
        <v>105.07602255000353</v>
      </c>
      <c r="AB97" s="8">
        <v>104.93814806982347</v>
      </c>
      <c r="AC97" s="8">
        <v>105.91466853326885</v>
      </c>
      <c r="AD97" s="8">
        <v>105.82838167411222</v>
      </c>
      <c r="AE97" s="8">
        <v>105.35336205950723</v>
      </c>
      <c r="AF97" s="8">
        <v>104.77616037623203</v>
      </c>
      <c r="AG97" s="8">
        <v>104.42743554263889</v>
      </c>
      <c r="AH97" s="8">
        <v>103.83106216134877</v>
      </c>
      <c r="AI97" s="8">
        <v>103.78622281363467</v>
      </c>
      <c r="AJ97" s="8">
        <v>104.00651757975852</v>
      </c>
      <c r="AK97" s="8">
        <v>102.27508595634815</v>
      </c>
      <c r="AL97" s="8">
        <v>98.90931600468997</v>
      </c>
      <c r="AM97" s="8">
        <v>96.338150338899425</v>
      </c>
      <c r="AN97" s="8">
        <v>96.031464094988678</v>
      </c>
      <c r="AO97" s="8">
        <v>96.653406903973618</v>
      </c>
      <c r="AP97" s="8">
        <v>97.203479058242507</v>
      </c>
      <c r="AQ97" s="8">
        <v>98.097060320069318</v>
      </c>
      <c r="AR97" s="8">
        <v>98.21344026355888</v>
      </c>
      <c r="AS97" s="8">
        <v>99.164423355796103</v>
      </c>
      <c r="AT97" s="8">
        <v>98.442976037522342</v>
      </c>
      <c r="AU97" s="8">
        <v>99.26374527447372</v>
      </c>
      <c r="AV97" s="8">
        <v>99.873978521658657</v>
      </c>
      <c r="AW97" s="8">
        <v>102.42519518462655</v>
      </c>
      <c r="AX97" s="8">
        <v>104.3288667615886</v>
      </c>
      <c r="AY97" s="8">
        <v>106.31705708597484</v>
      </c>
      <c r="AZ97" s="8">
        <v>106.56663446618201</v>
      </c>
      <c r="BA97" s="8">
        <v>106.84790828321292</v>
      </c>
      <c r="BB97" s="8">
        <v>106.75829983585299</v>
      </c>
      <c r="BC97" s="8">
        <v>106.45053898950221</v>
      </c>
      <c r="BD97" s="8">
        <v>105.19826470040402</v>
      </c>
      <c r="BE97" s="19">
        <v>102.64476546571782</v>
      </c>
      <c r="BF97" s="8"/>
      <c r="BG97" s="8"/>
      <c r="BH97" s="8"/>
      <c r="BI97" s="8"/>
      <c r="BJ97" s="8"/>
      <c r="BK97" s="8"/>
      <c r="BL97" s="8"/>
      <c r="BM97" s="8"/>
    </row>
    <row r="98" spans="1:65" x14ac:dyDescent="0.2">
      <c r="A98" s="7" t="str">
        <f t="shared" si="1"/>
        <v>gem_nemiet_gg_QU_11</v>
      </c>
      <c r="B98" s="5" t="s">
        <v>3867</v>
      </c>
      <c r="C98" s="5" t="s">
        <v>536</v>
      </c>
      <c r="D98" s="5">
        <v>11</v>
      </c>
      <c r="E98" s="8">
        <v>100</v>
      </c>
      <c r="F98" s="8">
        <v>100.37550617618318</v>
      </c>
      <c r="G98" s="8">
        <v>99.34266382834123</v>
      </c>
      <c r="H98" s="8">
        <v>98.757543255833937</v>
      </c>
      <c r="I98" s="8">
        <v>98.866466860287673</v>
      </c>
      <c r="J98" s="8">
        <v>99.446761621204686</v>
      </c>
      <c r="K98" s="8">
        <v>100.61311655847538</v>
      </c>
      <c r="L98" s="8">
        <v>101.98059494588728</v>
      </c>
      <c r="M98" s="8">
        <v>103.1583775212702</v>
      </c>
      <c r="N98" s="8">
        <v>104.07728402031533</v>
      </c>
      <c r="O98" s="8">
        <v>104.65230678564399</v>
      </c>
      <c r="P98" s="8">
        <v>106.33813863240169</v>
      </c>
      <c r="Q98" s="8">
        <v>107.57871477299575</v>
      </c>
      <c r="R98" s="8">
        <v>109.23159155043714</v>
      </c>
      <c r="S98" s="8">
        <v>110.7653759171975</v>
      </c>
      <c r="T98" s="8">
        <v>111.89485891124349</v>
      </c>
      <c r="U98" s="8">
        <v>112.90363860188567</v>
      </c>
      <c r="V98" s="8">
        <v>112.34131744963088</v>
      </c>
      <c r="W98" s="8">
        <v>112.15660410666017</v>
      </c>
      <c r="X98" s="8">
        <v>110.89830570491858</v>
      </c>
      <c r="Y98" s="8">
        <v>110.67804581348351</v>
      </c>
      <c r="Z98" s="8">
        <v>110.39435646134797</v>
      </c>
      <c r="AA98" s="8">
        <v>111.4940374958345</v>
      </c>
      <c r="AB98" s="8">
        <v>112.22604542775927</v>
      </c>
      <c r="AC98" s="8">
        <v>111.81302838889087</v>
      </c>
      <c r="AD98" s="8">
        <v>109.77484632533292</v>
      </c>
      <c r="AE98" s="8">
        <v>108.65954131296014</v>
      </c>
      <c r="AF98" s="8">
        <v>107.01354919971079</v>
      </c>
      <c r="AG98" s="8">
        <v>105.28244352438905</v>
      </c>
      <c r="AH98" s="8">
        <v>102.30046224757878</v>
      </c>
      <c r="AI98" s="8">
        <v>99.52242731953443</v>
      </c>
      <c r="AJ98" s="8">
        <v>97.277122010870812</v>
      </c>
      <c r="AK98" s="8">
        <v>96.197279070589332</v>
      </c>
      <c r="AL98" s="8">
        <v>96.152954129787076</v>
      </c>
      <c r="AM98" s="8">
        <v>97.152215694845765</v>
      </c>
      <c r="AN98" s="8">
        <v>98.59104271331033</v>
      </c>
      <c r="AO98" s="8">
        <v>100.42075675515697</v>
      </c>
      <c r="AP98" s="8">
        <v>101.74321140250326</v>
      </c>
      <c r="AQ98" s="8">
        <v>102.44167048337586</v>
      </c>
      <c r="AR98" s="8">
        <v>102.59102491052413</v>
      </c>
      <c r="AS98" s="8">
        <v>103.05920920167387</v>
      </c>
      <c r="AT98" s="8">
        <v>102.47432349747562</v>
      </c>
      <c r="AU98" s="8">
        <v>102.26430160699819</v>
      </c>
      <c r="AV98" s="8">
        <v>101.80272993428093</v>
      </c>
      <c r="AW98" s="8">
        <v>102.93422330372981</v>
      </c>
      <c r="AX98" s="8">
        <v>103.53477210640722</v>
      </c>
      <c r="AY98" s="8">
        <v>105.08986873808219</v>
      </c>
      <c r="AZ98" s="8">
        <v>106.13500242101735</v>
      </c>
      <c r="BA98" s="8">
        <v>106.26748389728617</v>
      </c>
      <c r="BB98" s="8">
        <v>105.23715319775188</v>
      </c>
      <c r="BC98" s="8">
        <v>103.48528418750197</v>
      </c>
      <c r="BD98" s="8">
        <v>103.19027279251974</v>
      </c>
      <c r="BE98" s="19">
        <v>103.58408519850747</v>
      </c>
      <c r="BF98" s="8"/>
      <c r="BG98" s="8"/>
      <c r="BH98" s="8"/>
      <c r="BI98" s="8"/>
      <c r="BJ98" s="8"/>
      <c r="BK98" s="8"/>
      <c r="BL98" s="8"/>
      <c r="BM98" s="8"/>
    </row>
    <row r="99" spans="1:65" x14ac:dyDescent="0.2">
      <c r="A99" s="7" t="str">
        <f t="shared" si="1"/>
        <v>gem_nemiet_gg_QU_12</v>
      </c>
      <c r="B99" s="5" t="s">
        <v>3867</v>
      </c>
      <c r="C99" s="5" t="s">
        <v>536</v>
      </c>
      <c r="D99" s="5">
        <v>12</v>
      </c>
      <c r="E99" s="8">
        <v>100</v>
      </c>
      <c r="F99" s="8">
        <v>100.25963276609195</v>
      </c>
      <c r="G99" s="8">
        <v>99.287536545679544</v>
      </c>
      <c r="H99" s="8">
        <v>98.544060702159598</v>
      </c>
      <c r="I99" s="8">
        <v>97.548467776978171</v>
      </c>
      <c r="J99" s="8">
        <v>96.733988247977052</v>
      </c>
      <c r="K99" s="8">
        <v>96.864625456876354</v>
      </c>
      <c r="L99" s="8">
        <v>98.569551352141218</v>
      </c>
      <c r="M99" s="8">
        <v>101.45402822887483</v>
      </c>
      <c r="N99" s="8">
        <v>104.58320812985835</v>
      </c>
      <c r="O99" s="8">
        <v>106.02993561855705</v>
      </c>
      <c r="P99" s="8">
        <v>106.7925809223493</v>
      </c>
      <c r="Q99" s="8">
        <v>106.02481761227602</v>
      </c>
      <c r="R99" s="8">
        <v>105.88506441460952</v>
      </c>
      <c r="S99" s="8">
        <v>105.86977448504041</v>
      </c>
      <c r="T99" s="8">
        <v>106.3815996838451</v>
      </c>
      <c r="U99" s="8">
        <v>106.77157277171419</v>
      </c>
      <c r="V99" s="8">
        <v>107.2327047644784</v>
      </c>
      <c r="W99" s="8">
        <v>107.89192639991677</v>
      </c>
      <c r="X99" s="8">
        <v>109.01858952148216</v>
      </c>
      <c r="Y99" s="8">
        <v>110.11492413803076</v>
      </c>
      <c r="Z99" s="8">
        <v>110.69609740815098</v>
      </c>
      <c r="AA99" s="8">
        <v>111.7068053804428</v>
      </c>
      <c r="AB99" s="8">
        <v>112.75469375211821</v>
      </c>
      <c r="AC99" s="8">
        <v>112.22153854934596</v>
      </c>
      <c r="AD99" s="8">
        <v>110.01760900974307</v>
      </c>
      <c r="AE99" s="8">
        <v>107.84174597494406</v>
      </c>
      <c r="AF99" s="8">
        <v>105.77717038140871</v>
      </c>
      <c r="AG99" s="8">
        <v>103.58323973256661</v>
      </c>
      <c r="AH99" s="8">
        <v>100.6373452650421</v>
      </c>
      <c r="AI99" s="8">
        <v>97.982010079094664</v>
      </c>
      <c r="AJ99" s="8">
        <v>96.042289625444297</v>
      </c>
      <c r="AK99" s="8">
        <v>95.235758959746178</v>
      </c>
      <c r="AL99" s="8">
        <v>95.598032853822176</v>
      </c>
      <c r="AM99" s="8">
        <v>96.849799855493146</v>
      </c>
      <c r="AN99" s="8">
        <v>98.306817974887636</v>
      </c>
      <c r="AO99" s="8">
        <v>100.17825302381546</v>
      </c>
      <c r="AP99" s="8">
        <v>102.08686394330334</v>
      </c>
      <c r="AQ99" s="8">
        <v>104.25548063965778</v>
      </c>
      <c r="AR99" s="8">
        <v>106.27914652426757</v>
      </c>
      <c r="AS99" s="8">
        <v>107.04519980464487</v>
      </c>
      <c r="AT99" s="8">
        <v>105.96195710336417</v>
      </c>
      <c r="AU99" s="8">
        <v>104.8432202308481</v>
      </c>
      <c r="AV99" s="8">
        <v>104.40460231851523</v>
      </c>
      <c r="AW99" s="8">
        <v>104.9058057265168</v>
      </c>
      <c r="AX99" s="8">
        <v>103.73999147514274</v>
      </c>
      <c r="AY99" s="8">
        <v>103.38334439899886</v>
      </c>
      <c r="AZ99" s="8">
        <v>102.5102984800892</v>
      </c>
      <c r="BA99" s="8">
        <v>102.81916122736396</v>
      </c>
      <c r="BB99" s="8">
        <v>101.56874153940244</v>
      </c>
      <c r="BC99" s="8">
        <v>100.31152218703998</v>
      </c>
      <c r="BD99" s="8">
        <v>99.729829106619377</v>
      </c>
      <c r="BE99" s="19">
        <v>100.78694425670179</v>
      </c>
      <c r="BF99" s="8"/>
      <c r="BG99" s="8"/>
      <c r="BH99" s="8"/>
      <c r="BI99" s="8"/>
      <c r="BJ99" s="8"/>
      <c r="BK99" s="8"/>
      <c r="BL99" s="8"/>
      <c r="BM99" s="8"/>
    </row>
    <row r="100" spans="1:65" x14ac:dyDescent="0.2">
      <c r="A100" s="7" t="str">
        <f t="shared" si="1"/>
        <v>gem_nemiet_gg_QU_13</v>
      </c>
      <c r="B100" s="5" t="s">
        <v>3867</v>
      </c>
      <c r="C100" s="5" t="s">
        <v>536</v>
      </c>
      <c r="D100" s="5">
        <v>13</v>
      </c>
      <c r="E100" s="8">
        <v>100</v>
      </c>
      <c r="F100" s="8">
        <v>99.563986442862983</v>
      </c>
      <c r="G100" s="8">
        <v>98.00821198037562</v>
      </c>
      <c r="H100" s="8">
        <v>97.023651956614785</v>
      </c>
      <c r="I100" s="8">
        <v>96.673367201677934</v>
      </c>
      <c r="J100" s="8">
        <v>97.013553345060515</v>
      </c>
      <c r="K100" s="8">
        <v>98.052283697033772</v>
      </c>
      <c r="L100" s="8">
        <v>99.513240876071677</v>
      </c>
      <c r="M100" s="8">
        <v>101.09983106168066</v>
      </c>
      <c r="N100" s="8">
        <v>102.61004605311233</v>
      </c>
      <c r="O100" s="8">
        <v>103.3550663251939</v>
      </c>
      <c r="P100" s="8">
        <v>104.24551011661261</v>
      </c>
      <c r="Q100" s="8">
        <v>104.29736627340446</v>
      </c>
      <c r="R100" s="8">
        <v>104.39909963729566</v>
      </c>
      <c r="S100" s="8">
        <v>104.59499286099134</v>
      </c>
      <c r="T100" s="8">
        <v>105.19658460591012</v>
      </c>
      <c r="U100" s="8">
        <v>106.39129208127311</v>
      </c>
      <c r="V100" s="8">
        <v>107.0912978402967</v>
      </c>
      <c r="W100" s="8">
        <v>107.88820270501124</v>
      </c>
      <c r="X100" s="8">
        <v>108.63562792668411</v>
      </c>
      <c r="Y100" s="8">
        <v>109.13581711431641</v>
      </c>
      <c r="Z100" s="8">
        <v>107.90252970173076</v>
      </c>
      <c r="AA100" s="8">
        <v>106.81489360596782</v>
      </c>
      <c r="AB100" s="8">
        <v>106.96425194593832</v>
      </c>
      <c r="AC100" s="8">
        <v>107.01821226071876</v>
      </c>
      <c r="AD100" s="8">
        <v>106.01427473967813</v>
      </c>
      <c r="AE100" s="8">
        <v>105.14511374358712</v>
      </c>
      <c r="AF100" s="8">
        <v>104.14206101288958</v>
      </c>
      <c r="AG100" s="8">
        <v>102.92319066589148</v>
      </c>
      <c r="AH100" s="8">
        <v>100.72748749311576</v>
      </c>
      <c r="AI100" s="8">
        <v>99.955615555656678</v>
      </c>
      <c r="AJ100" s="8">
        <v>99.715235493913724</v>
      </c>
      <c r="AK100" s="8">
        <v>100.11148508093966</v>
      </c>
      <c r="AL100" s="8">
        <v>99.223910184954562</v>
      </c>
      <c r="AM100" s="8">
        <v>99.436138478126665</v>
      </c>
      <c r="AN100" s="8">
        <v>99.532673732718692</v>
      </c>
      <c r="AO100" s="8">
        <v>101.04823424098284</v>
      </c>
      <c r="AP100" s="8">
        <v>102.6060718178589</v>
      </c>
      <c r="AQ100" s="8">
        <v>103.09985501923212</v>
      </c>
      <c r="AR100" s="8">
        <v>103.13415928949654</v>
      </c>
      <c r="AS100" s="8">
        <v>102.9548316516242</v>
      </c>
      <c r="AT100" s="8">
        <v>102.47616525698807</v>
      </c>
      <c r="AU100" s="8">
        <v>102.70931127994652</v>
      </c>
      <c r="AV100" s="8">
        <v>103.2126916809076</v>
      </c>
      <c r="AW100" s="8">
        <v>104.38095069222466</v>
      </c>
      <c r="AX100" s="8">
        <v>103.90760152468398</v>
      </c>
      <c r="AY100" s="8">
        <v>103.02049202989333</v>
      </c>
      <c r="AZ100" s="8">
        <v>102.29006831990512</v>
      </c>
      <c r="BA100" s="8">
        <v>102.28020837510627</v>
      </c>
      <c r="BB100" s="8">
        <v>101.37354418381203</v>
      </c>
      <c r="BC100" s="8">
        <v>99.766977138398559</v>
      </c>
      <c r="BD100" s="8">
        <v>98.756312946684872</v>
      </c>
      <c r="BE100" s="19">
        <v>98.917550415761525</v>
      </c>
      <c r="BF100" s="8"/>
      <c r="BG100" s="8"/>
      <c r="BH100" s="8"/>
      <c r="BI100" s="8"/>
      <c r="BJ100" s="8"/>
      <c r="BK100" s="8"/>
      <c r="BL100" s="8"/>
      <c r="BM100" s="8"/>
    </row>
    <row r="101" spans="1:65" x14ac:dyDescent="0.2">
      <c r="A101" s="7" t="str">
        <f t="shared" si="1"/>
        <v>gem_nemiet_gg_QU_14</v>
      </c>
      <c r="B101" s="5" t="s">
        <v>3867</v>
      </c>
      <c r="C101" s="5" t="s">
        <v>536</v>
      </c>
      <c r="D101" s="5">
        <v>14</v>
      </c>
      <c r="E101" s="8">
        <v>100</v>
      </c>
      <c r="F101" s="8">
        <v>100.53305820028909</v>
      </c>
      <c r="G101" s="8">
        <v>99.564138931288952</v>
      </c>
      <c r="H101" s="8">
        <v>98.875583980391198</v>
      </c>
      <c r="I101" s="8">
        <v>98.652286060125832</v>
      </c>
      <c r="J101" s="8">
        <v>99.06064662149133</v>
      </c>
      <c r="K101" s="8">
        <v>100.55071854176093</v>
      </c>
      <c r="L101" s="8">
        <v>102.61197036563836</v>
      </c>
      <c r="M101" s="8">
        <v>104.21942328346785</v>
      </c>
      <c r="N101" s="8">
        <v>103.05461497998532</v>
      </c>
      <c r="O101" s="8">
        <v>100.68622599141544</v>
      </c>
      <c r="P101" s="8">
        <v>99.39742072205695</v>
      </c>
      <c r="Q101" s="8">
        <v>100.11675137617469</v>
      </c>
      <c r="R101" s="8">
        <v>102.95667164824306</v>
      </c>
      <c r="S101" s="8">
        <v>108.05570539989297</v>
      </c>
      <c r="T101" s="8">
        <v>112.25962295077072</v>
      </c>
      <c r="U101" s="8">
        <v>114.96580236180768</v>
      </c>
      <c r="V101" s="8">
        <v>114.53907064480001</v>
      </c>
      <c r="W101" s="8">
        <v>114.57736816568188</v>
      </c>
      <c r="X101" s="8">
        <v>114.84719704293396</v>
      </c>
      <c r="Y101" s="8">
        <v>114.10098398252144</v>
      </c>
      <c r="Z101" s="8">
        <v>110.26198428434962</v>
      </c>
      <c r="AA101" s="8">
        <v>104.68470199475583</v>
      </c>
      <c r="AB101" s="8">
        <v>100.82318120913091</v>
      </c>
      <c r="AC101" s="8">
        <v>99.810880259850038</v>
      </c>
      <c r="AD101" s="8">
        <v>100.92168064860935</v>
      </c>
      <c r="AE101" s="8">
        <v>103.30327342528261</v>
      </c>
      <c r="AF101" s="8">
        <v>106.5646960504193</v>
      </c>
      <c r="AG101" s="8">
        <v>108.07101668404039</v>
      </c>
      <c r="AH101" s="8">
        <v>107.20663022091777</v>
      </c>
      <c r="AI101" s="8">
        <v>105.84851213292434</v>
      </c>
      <c r="AJ101" s="8">
        <v>105.20169545126252</v>
      </c>
      <c r="AK101" s="8">
        <v>106.46786628950501</v>
      </c>
      <c r="AL101" s="8">
        <v>106.79377434403307</v>
      </c>
      <c r="AM101" s="8">
        <v>108.36343024080185</v>
      </c>
      <c r="AN101" s="8">
        <v>108.94825144862683</v>
      </c>
      <c r="AO101" s="8">
        <v>109.89425179757376</v>
      </c>
      <c r="AP101" s="8">
        <v>109.07844327285136</v>
      </c>
      <c r="AQ101" s="8">
        <v>109.10031003074339</v>
      </c>
      <c r="AR101" s="8">
        <v>108.08523236247277</v>
      </c>
      <c r="AS101" s="8">
        <v>107.4097945605585</v>
      </c>
      <c r="AT101" s="8">
        <v>104.98643922718709</v>
      </c>
      <c r="AU101" s="8">
        <v>104.21763629122624</v>
      </c>
      <c r="AV101" s="8">
        <v>104.82331042833856</v>
      </c>
      <c r="AW101" s="8">
        <v>107.09729385555981</v>
      </c>
      <c r="AX101" s="8">
        <v>109.47709374589859</v>
      </c>
      <c r="AY101" s="8">
        <v>112.34018520923723</v>
      </c>
      <c r="AZ101" s="8">
        <v>115.527969396974</v>
      </c>
      <c r="BA101" s="8">
        <v>116.10519200072804</v>
      </c>
      <c r="BB101" s="8">
        <v>115.48963701416965</v>
      </c>
      <c r="BC101" s="8">
        <v>112.53387005998518</v>
      </c>
      <c r="BD101" s="8">
        <v>111.50066686750097</v>
      </c>
      <c r="BE101" s="19">
        <v>110.81557881197985</v>
      </c>
      <c r="BF101" s="8"/>
      <c r="BG101" s="8"/>
      <c r="BH101" s="8"/>
      <c r="BI101" s="8"/>
      <c r="BJ101" s="8"/>
      <c r="BK101" s="8"/>
      <c r="BL101" s="8"/>
      <c r="BM101" s="8"/>
    </row>
    <row r="102" spans="1:65" x14ac:dyDescent="0.2">
      <c r="A102" s="7" t="str">
        <f t="shared" si="1"/>
        <v>gem_nemiet_gg_QU_17</v>
      </c>
      <c r="B102" s="5" t="s">
        <v>3867</v>
      </c>
      <c r="C102" s="5" t="s">
        <v>536</v>
      </c>
      <c r="D102" s="5">
        <v>17</v>
      </c>
      <c r="E102" s="8">
        <v>100</v>
      </c>
      <c r="F102" s="8">
        <v>100.63493004357088</v>
      </c>
      <c r="G102" s="8">
        <v>99.645646831437219</v>
      </c>
      <c r="H102" s="8">
        <v>98.526125454169161</v>
      </c>
      <c r="I102" s="8">
        <v>97.83515287019749</v>
      </c>
      <c r="J102" s="8">
        <v>98.019241129904159</v>
      </c>
      <c r="K102" s="8">
        <v>99.489767655226686</v>
      </c>
      <c r="L102" s="8">
        <v>102.05069143451958</v>
      </c>
      <c r="M102" s="8">
        <v>104.7943768692549</v>
      </c>
      <c r="N102" s="8">
        <v>106.63035859771958</v>
      </c>
      <c r="O102" s="8">
        <v>106.89109691515125</v>
      </c>
      <c r="P102" s="8">
        <v>107.19533513311463</v>
      </c>
      <c r="Q102" s="8">
        <v>106.91172789968338</v>
      </c>
      <c r="R102" s="8">
        <v>107.39161273446273</v>
      </c>
      <c r="S102" s="8">
        <v>107.07346806367146</v>
      </c>
      <c r="T102" s="8">
        <v>106.67744032939754</v>
      </c>
      <c r="U102" s="8">
        <v>106.14200195647857</v>
      </c>
      <c r="V102" s="8">
        <v>105.22492986113984</v>
      </c>
      <c r="W102" s="8">
        <v>105.32149919125806</v>
      </c>
      <c r="X102" s="8">
        <v>105.69280120431932</v>
      </c>
      <c r="Y102" s="8">
        <v>106.75598210413672</v>
      </c>
      <c r="Z102" s="8">
        <v>106.67937268709166</v>
      </c>
      <c r="AA102" s="8">
        <v>106.3555134425195</v>
      </c>
      <c r="AB102" s="8">
        <v>105.83400276044409</v>
      </c>
      <c r="AC102" s="8">
        <v>104.79713887676871</v>
      </c>
      <c r="AD102" s="8">
        <v>102.88948999420046</v>
      </c>
      <c r="AE102" s="8">
        <v>102.04433955336008</v>
      </c>
      <c r="AF102" s="8">
        <v>100.94322431217938</v>
      </c>
      <c r="AG102" s="8">
        <v>100.17123407667948</v>
      </c>
      <c r="AH102" s="8">
        <v>99.097655069745201</v>
      </c>
      <c r="AI102" s="8">
        <v>98.152819209548468</v>
      </c>
      <c r="AJ102" s="8">
        <v>97.269403951937804</v>
      </c>
      <c r="AK102" s="8">
        <v>96.787745468110302</v>
      </c>
      <c r="AL102" s="8">
        <v>97.203379462258184</v>
      </c>
      <c r="AM102" s="8">
        <v>98.582827953024719</v>
      </c>
      <c r="AN102" s="8">
        <v>100.06196398215739</v>
      </c>
      <c r="AO102" s="8">
        <v>100.93526638233651</v>
      </c>
      <c r="AP102" s="8">
        <v>101.53020598216555</v>
      </c>
      <c r="AQ102" s="8">
        <v>101.33695015019332</v>
      </c>
      <c r="AR102" s="8">
        <v>100.98646166327835</v>
      </c>
      <c r="AS102" s="8">
        <v>100.37575291282023</v>
      </c>
      <c r="AT102" s="8">
        <v>99.039458396709279</v>
      </c>
      <c r="AU102" s="8">
        <v>98.992996262878407</v>
      </c>
      <c r="AV102" s="8">
        <v>99.471652677507663</v>
      </c>
      <c r="AW102" s="8">
        <v>101.44405412684415</v>
      </c>
      <c r="AX102" s="8">
        <v>102.1971551852419</v>
      </c>
      <c r="AY102" s="8">
        <v>103.27977002694867</v>
      </c>
      <c r="AZ102" s="8">
        <v>103.72530908798562</v>
      </c>
      <c r="BA102" s="8">
        <v>104.18878593493969</v>
      </c>
      <c r="BB102" s="8">
        <v>104.49494127452334</v>
      </c>
      <c r="BC102" s="8">
        <v>103.90023674955869</v>
      </c>
      <c r="BD102" s="8">
        <v>103.37542555567303</v>
      </c>
      <c r="BE102" s="19">
        <v>101.93162057457069</v>
      </c>
      <c r="BF102" s="8"/>
      <c r="BG102" s="8"/>
      <c r="BH102" s="8"/>
      <c r="BI102" s="8"/>
      <c r="BJ102" s="8"/>
      <c r="BK102" s="8"/>
      <c r="BL102" s="8"/>
      <c r="BM102" s="8"/>
    </row>
    <row r="103" spans="1:65" x14ac:dyDescent="0.2">
      <c r="A103" s="7" t="str">
        <f t="shared" si="1"/>
        <v>gem_nemiet_gg_QU_18</v>
      </c>
      <c r="B103" s="5" t="s">
        <v>3867</v>
      </c>
      <c r="C103" s="5" t="s">
        <v>536</v>
      </c>
      <c r="D103" s="5">
        <v>18</v>
      </c>
      <c r="E103" s="8">
        <v>100</v>
      </c>
      <c r="F103" s="8">
        <v>100.47909270664094</v>
      </c>
      <c r="G103" s="8">
        <v>99.178938231379064</v>
      </c>
      <c r="H103" s="8">
        <v>98.067908679680656</v>
      </c>
      <c r="I103" s="8">
        <v>96.93992700423955</v>
      </c>
      <c r="J103" s="8">
        <v>96.485267458240926</v>
      </c>
      <c r="K103" s="8">
        <v>97.130707838724845</v>
      </c>
      <c r="L103" s="8">
        <v>98.865508113140621</v>
      </c>
      <c r="M103" s="8">
        <v>100.87003354249357</v>
      </c>
      <c r="N103" s="8">
        <v>102.87996887034063</v>
      </c>
      <c r="O103" s="8">
        <v>105.77707135546216</v>
      </c>
      <c r="P103" s="8">
        <v>109.80935211443732</v>
      </c>
      <c r="Q103" s="8">
        <v>111.6987429615052</v>
      </c>
      <c r="R103" s="8">
        <v>111.61456262250631</v>
      </c>
      <c r="S103" s="8">
        <v>110.2008168038263</v>
      </c>
      <c r="T103" s="8">
        <v>109.04219253268856</v>
      </c>
      <c r="U103" s="8">
        <v>108.50906180810705</v>
      </c>
      <c r="V103" s="8">
        <v>108.24417825395169</v>
      </c>
      <c r="W103" s="8">
        <v>109.34365471709077</v>
      </c>
      <c r="X103" s="8">
        <v>110.0061108354286</v>
      </c>
      <c r="Y103" s="8">
        <v>109.95726206848012</v>
      </c>
      <c r="Z103" s="8">
        <v>107.15594074743785</v>
      </c>
      <c r="AA103" s="8">
        <v>105.03478107680927</v>
      </c>
      <c r="AB103" s="8">
        <v>104.23036045527425</v>
      </c>
      <c r="AC103" s="8">
        <v>104.88957106617526</v>
      </c>
      <c r="AD103" s="8">
        <v>104.26082296100226</v>
      </c>
      <c r="AE103" s="8">
        <v>103.60972908875857</v>
      </c>
      <c r="AF103" s="8">
        <v>101.97153510301003</v>
      </c>
      <c r="AG103" s="8">
        <v>100.61927837319251</v>
      </c>
      <c r="AH103" s="8">
        <v>98.087518676447118</v>
      </c>
      <c r="AI103" s="8">
        <v>95.670288535079635</v>
      </c>
      <c r="AJ103" s="8">
        <v>93.51631308832377</v>
      </c>
      <c r="AK103" s="8">
        <v>92.394427904756142</v>
      </c>
      <c r="AL103" s="8">
        <v>92.534684250860252</v>
      </c>
      <c r="AM103" s="8">
        <v>93.594668686804638</v>
      </c>
      <c r="AN103" s="8">
        <v>95.203605864086285</v>
      </c>
      <c r="AO103" s="8">
        <v>96.894232625763308</v>
      </c>
      <c r="AP103" s="8">
        <v>97.775242579927223</v>
      </c>
      <c r="AQ103" s="8">
        <v>98.500120876084495</v>
      </c>
      <c r="AR103" s="8">
        <v>99.338753604934141</v>
      </c>
      <c r="AS103" s="8">
        <v>99.715011932899657</v>
      </c>
      <c r="AT103" s="8">
        <v>98.637260978956931</v>
      </c>
      <c r="AU103" s="8">
        <v>97.488087986391818</v>
      </c>
      <c r="AV103" s="8">
        <v>97.752148699163129</v>
      </c>
      <c r="AW103" s="8">
        <v>99.198382872383306</v>
      </c>
      <c r="AX103" s="8">
        <v>99.827642124479311</v>
      </c>
      <c r="AY103" s="8">
        <v>100.81450748109722</v>
      </c>
      <c r="AZ103" s="8">
        <v>102.37525529292795</v>
      </c>
      <c r="BA103" s="8">
        <v>103.14136745362327</v>
      </c>
      <c r="BB103" s="8">
        <v>103.70910327953079</v>
      </c>
      <c r="BC103" s="8">
        <v>102.4126280231863</v>
      </c>
      <c r="BD103" s="8">
        <v>102.02066692780762</v>
      </c>
      <c r="BE103" s="19">
        <v>100.64423048205848</v>
      </c>
      <c r="BF103" s="8"/>
      <c r="BG103" s="8"/>
      <c r="BH103" s="8"/>
      <c r="BI103" s="8"/>
      <c r="BJ103" s="8"/>
      <c r="BK103" s="8"/>
      <c r="BL103" s="8"/>
      <c r="BM103" s="8"/>
    </row>
    <row r="104" spans="1:65" x14ac:dyDescent="0.2">
      <c r="A104" s="7" t="str">
        <f t="shared" si="1"/>
        <v>gem_nemiet_gg_QU_19</v>
      </c>
      <c r="B104" s="5" t="s">
        <v>3867</v>
      </c>
      <c r="C104" s="5" t="s">
        <v>536</v>
      </c>
      <c r="D104" s="5">
        <v>19</v>
      </c>
      <c r="E104" s="8">
        <v>100</v>
      </c>
      <c r="F104" s="8">
        <v>100.77592673141233</v>
      </c>
      <c r="G104" s="8">
        <v>100.05808034734866</v>
      </c>
      <c r="H104" s="8">
        <v>99.210007889183899</v>
      </c>
      <c r="I104" s="8">
        <v>98.438606267631101</v>
      </c>
      <c r="J104" s="8">
        <v>98.021422957108143</v>
      </c>
      <c r="K104" s="8">
        <v>99.098098060904746</v>
      </c>
      <c r="L104" s="8">
        <v>101.16944102309976</v>
      </c>
      <c r="M104" s="8">
        <v>103.60627726856876</v>
      </c>
      <c r="N104" s="8">
        <v>105.39937035676837</v>
      </c>
      <c r="O104" s="8">
        <v>106.43373756992374</v>
      </c>
      <c r="P104" s="8">
        <v>107.97792540535568</v>
      </c>
      <c r="Q104" s="8">
        <v>108.65435953179347</v>
      </c>
      <c r="R104" s="8">
        <v>109.30640276304257</v>
      </c>
      <c r="S104" s="8">
        <v>109.71303860888169</v>
      </c>
      <c r="T104" s="8">
        <v>110.26695360358866</v>
      </c>
      <c r="U104" s="8">
        <v>111.00011204046177</v>
      </c>
      <c r="V104" s="8">
        <v>111.33533619295353</v>
      </c>
      <c r="W104" s="8">
        <v>112.40457050456401</v>
      </c>
      <c r="X104" s="8">
        <v>113.2189413651259</v>
      </c>
      <c r="Y104" s="8">
        <v>114.00748333926244</v>
      </c>
      <c r="Z104" s="8">
        <v>113.45754587589177</v>
      </c>
      <c r="AA104" s="8">
        <v>113.70189544305914</v>
      </c>
      <c r="AB104" s="8">
        <v>113.80690843765171</v>
      </c>
      <c r="AC104" s="8">
        <v>113.24714817094832</v>
      </c>
      <c r="AD104" s="8">
        <v>111.1561050770437</v>
      </c>
      <c r="AE104" s="8">
        <v>109.8820377909246</v>
      </c>
      <c r="AF104" s="8">
        <v>108.24849841335083</v>
      </c>
      <c r="AG104" s="8">
        <v>106.78517991300502</v>
      </c>
      <c r="AH104" s="8">
        <v>103.89182273349877</v>
      </c>
      <c r="AI104" s="8">
        <v>101.55212334169455</v>
      </c>
      <c r="AJ104" s="8">
        <v>99.700114870597716</v>
      </c>
      <c r="AK104" s="8">
        <v>99.264484853530135</v>
      </c>
      <c r="AL104" s="8">
        <v>99.516555838881473</v>
      </c>
      <c r="AM104" s="8">
        <v>100.50976701307684</v>
      </c>
      <c r="AN104" s="8">
        <v>101.80230522644007</v>
      </c>
      <c r="AO104" s="8">
        <v>103.32424752998814</v>
      </c>
      <c r="AP104" s="8">
        <v>105.14230886404054</v>
      </c>
      <c r="AQ104" s="8">
        <v>106.49044699791763</v>
      </c>
      <c r="AR104" s="8">
        <v>107.05451155529323</v>
      </c>
      <c r="AS104" s="8">
        <v>106.93072580237414</v>
      </c>
      <c r="AT104" s="8">
        <v>105.52668243395156</v>
      </c>
      <c r="AU104" s="8">
        <v>104.42840564164295</v>
      </c>
      <c r="AV104" s="8">
        <v>103.55157330196697</v>
      </c>
      <c r="AW104" s="8">
        <v>103.85809275248015</v>
      </c>
      <c r="AX104" s="8">
        <v>103.80029647262074</v>
      </c>
      <c r="AY104" s="8">
        <v>104.26934246584004</v>
      </c>
      <c r="AZ104" s="8">
        <v>105.22108180177345</v>
      </c>
      <c r="BA104" s="8">
        <v>106.81276458123396</v>
      </c>
      <c r="BB104" s="8">
        <v>107.98040106940176</v>
      </c>
      <c r="BC104" s="8">
        <v>107.89213656032992</v>
      </c>
      <c r="BD104" s="8">
        <v>107.25556971209876</v>
      </c>
      <c r="BE104" s="19">
        <v>106.04073729610204</v>
      </c>
      <c r="BF104" s="8"/>
      <c r="BG104" s="8"/>
      <c r="BH104" s="8"/>
      <c r="BI104" s="8"/>
      <c r="BJ104" s="8"/>
      <c r="BK104" s="8"/>
      <c r="BL104" s="8"/>
      <c r="BM104" s="8"/>
    </row>
    <row r="105" spans="1:65" x14ac:dyDescent="0.2">
      <c r="A105" s="7" t="str">
        <f t="shared" si="1"/>
        <v>gem_nemiet_gg_QU_20</v>
      </c>
      <c r="B105" s="5" t="s">
        <v>3867</v>
      </c>
      <c r="C105" s="5" t="s">
        <v>536</v>
      </c>
      <c r="D105" s="5">
        <v>20</v>
      </c>
      <c r="E105" s="8">
        <v>100</v>
      </c>
      <c r="F105" s="8">
        <v>101.01932591405016</v>
      </c>
      <c r="G105" s="8">
        <v>100.27324333646241</v>
      </c>
      <c r="H105" s="8">
        <v>99.377771858610288</v>
      </c>
      <c r="I105" s="8">
        <v>98.838008357746801</v>
      </c>
      <c r="J105" s="8">
        <v>98.785442961226593</v>
      </c>
      <c r="K105" s="8">
        <v>99.348704502373252</v>
      </c>
      <c r="L105" s="8">
        <v>100.35926115263634</v>
      </c>
      <c r="M105" s="8">
        <v>101.39746362535584</v>
      </c>
      <c r="N105" s="8">
        <v>102.1312796722998</v>
      </c>
      <c r="O105" s="8">
        <v>102.71109814988465</v>
      </c>
      <c r="P105" s="8">
        <v>104.94104170000827</v>
      </c>
      <c r="Q105" s="8">
        <v>107.35868565080915</v>
      </c>
      <c r="R105" s="8">
        <v>110.28268510216937</v>
      </c>
      <c r="S105" s="8">
        <v>111.74994453673166</v>
      </c>
      <c r="T105" s="8">
        <v>112.14024143027736</v>
      </c>
      <c r="U105" s="8">
        <v>111.535473285563</v>
      </c>
      <c r="V105" s="8">
        <v>110.53225061998289</v>
      </c>
      <c r="W105" s="8">
        <v>110.99405198851311</v>
      </c>
      <c r="X105" s="8">
        <v>112.32050740160099</v>
      </c>
      <c r="Y105" s="8">
        <v>114.32349721494161</v>
      </c>
      <c r="Z105" s="8">
        <v>115.94069198191357</v>
      </c>
      <c r="AA105" s="8">
        <v>117.33439891086319</v>
      </c>
      <c r="AB105" s="8">
        <v>118.36542482145303</v>
      </c>
      <c r="AC105" s="8">
        <v>117.56749301199069</v>
      </c>
      <c r="AD105" s="8">
        <v>115.33057598341964</v>
      </c>
      <c r="AE105" s="8">
        <v>113.43550676949515</v>
      </c>
      <c r="AF105" s="8">
        <v>111.48459841313769</v>
      </c>
      <c r="AG105" s="8">
        <v>109.23096974421253</v>
      </c>
      <c r="AH105" s="8">
        <v>106.29671558190955</v>
      </c>
      <c r="AI105" s="8">
        <v>103.828284041804</v>
      </c>
      <c r="AJ105" s="8">
        <v>102.14961821775368</v>
      </c>
      <c r="AK105" s="8">
        <v>101.79229790920139</v>
      </c>
      <c r="AL105" s="8">
        <v>102.01319095545682</v>
      </c>
      <c r="AM105" s="8">
        <v>103.25563173898412</v>
      </c>
      <c r="AN105" s="8">
        <v>104.1605166940836</v>
      </c>
      <c r="AO105" s="8">
        <v>105.08903609744645</v>
      </c>
      <c r="AP105" s="8">
        <v>105.91287675339366</v>
      </c>
      <c r="AQ105" s="8">
        <v>107.08647841101883</v>
      </c>
      <c r="AR105" s="8">
        <v>107.40958781996626</v>
      </c>
      <c r="AS105" s="8">
        <v>107.58934846349287</v>
      </c>
      <c r="AT105" s="8">
        <v>106.16173170241591</v>
      </c>
      <c r="AU105" s="8">
        <v>106.25710200646552</v>
      </c>
      <c r="AV105" s="8">
        <v>106.57586558895194</v>
      </c>
      <c r="AW105" s="8">
        <v>107.89435405277743</v>
      </c>
      <c r="AX105" s="8">
        <v>107.7683073608291</v>
      </c>
      <c r="AY105" s="8">
        <v>106.71154084167983</v>
      </c>
      <c r="AZ105" s="8">
        <v>105.82088410930608</v>
      </c>
      <c r="BA105" s="8">
        <v>104.52874571421785</v>
      </c>
      <c r="BB105" s="8">
        <v>103.32090230321664</v>
      </c>
      <c r="BC105" s="8">
        <v>101.07109156738854</v>
      </c>
      <c r="BD105" s="8">
        <v>99.787200072245227</v>
      </c>
      <c r="BE105" s="19">
        <v>98.88742017605864</v>
      </c>
      <c r="BF105" s="8"/>
      <c r="BG105" s="8"/>
      <c r="BH105" s="8"/>
      <c r="BI105" s="8"/>
      <c r="BJ105" s="8"/>
      <c r="BK105" s="8"/>
      <c r="BL105" s="8"/>
      <c r="BM105" s="8"/>
    </row>
    <row r="106" spans="1:65" x14ac:dyDescent="0.2">
      <c r="A106" s="7" t="str">
        <f t="shared" si="1"/>
        <v>gem_nemiet_gg_QU_21</v>
      </c>
      <c r="B106" s="5" t="s">
        <v>3867</v>
      </c>
      <c r="C106" s="5" t="s">
        <v>536</v>
      </c>
      <c r="D106" s="5">
        <v>21</v>
      </c>
      <c r="E106" s="8">
        <v>100</v>
      </c>
      <c r="F106" s="8">
        <v>101.14660247571778</v>
      </c>
      <c r="G106" s="8">
        <v>101.2733700209385</v>
      </c>
      <c r="H106" s="8">
        <v>101.58874030048372</v>
      </c>
      <c r="I106" s="8">
        <v>101.4238671615248</v>
      </c>
      <c r="J106" s="8">
        <v>101.39108061267702</v>
      </c>
      <c r="K106" s="8">
        <v>102.61953735782772</v>
      </c>
      <c r="L106" s="8">
        <v>105.46278246904467</v>
      </c>
      <c r="M106" s="8">
        <v>109.32033274644648</v>
      </c>
      <c r="N106" s="8">
        <v>112.55171496680214</v>
      </c>
      <c r="O106" s="8">
        <v>115.16836287916408</v>
      </c>
      <c r="P106" s="8">
        <v>117.86208538597697</v>
      </c>
      <c r="Q106" s="8">
        <v>119.48560834111828</v>
      </c>
      <c r="R106" s="8">
        <v>120.89631245774268</v>
      </c>
      <c r="S106" s="8">
        <v>121.17819793150422</v>
      </c>
      <c r="T106" s="8">
        <v>121.84025385337502</v>
      </c>
      <c r="U106" s="8">
        <v>122.34838795403272</v>
      </c>
      <c r="V106" s="8">
        <v>122.45647896651114</v>
      </c>
      <c r="W106" s="8">
        <v>122.71916748452638</v>
      </c>
      <c r="X106" s="8">
        <v>122.85123828901506</v>
      </c>
      <c r="Y106" s="8">
        <v>123.45270365434568</v>
      </c>
      <c r="Z106" s="8">
        <v>122.254892618825</v>
      </c>
      <c r="AA106" s="8">
        <v>120.57181133205707</v>
      </c>
      <c r="AB106" s="8">
        <v>119.53280719809516</v>
      </c>
      <c r="AC106" s="8">
        <v>118.70249948304792</v>
      </c>
      <c r="AD106" s="8">
        <v>117.25244864958309</v>
      </c>
      <c r="AE106" s="8">
        <v>115.43428383043302</v>
      </c>
      <c r="AF106" s="8">
        <v>113.22747751536299</v>
      </c>
      <c r="AG106" s="8">
        <v>110.34252869305959</v>
      </c>
      <c r="AH106" s="8">
        <v>106.58702528300644</v>
      </c>
      <c r="AI106" s="8">
        <v>103.05687074458638</v>
      </c>
      <c r="AJ106" s="8">
        <v>100.68500164292824</v>
      </c>
      <c r="AK106" s="8">
        <v>99.051852077055898</v>
      </c>
      <c r="AL106" s="8">
        <v>98.444810019410909</v>
      </c>
      <c r="AM106" s="8">
        <v>98.619125766825093</v>
      </c>
      <c r="AN106" s="8">
        <v>99.279118597874529</v>
      </c>
      <c r="AO106" s="8">
        <v>99.518338420735731</v>
      </c>
      <c r="AP106" s="8">
        <v>99.814394257141842</v>
      </c>
      <c r="AQ106" s="8">
        <v>100.01703649322457</v>
      </c>
      <c r="AR106" s="8">
        <v>100.92645201677033</v>
      </c>
      <c r="AS106" s="8">
        <v>102.16047676226951</v>
      </c>
      <c r="AT106" s="8">
        <v>102.62979967984025</v>
      </c>
      <c r="AU106" s="8">
        <v>103.34026381701585</v>
      </c>
      <c r="AV106" s="8">
        <v>104.49645750349936</v>
      </c>
      <c r="AW106" s="8">
        <v>105.89096529693701</v>
      </c>
      <c r="AX106" s="8">
        <v>105.67224510622206</v>
      </c>
      <c r="AY106" s="8">
        <v>105.22523631966062</v>
      </c>
      <c r="AZ106" s="8">
        <v>105.35214511465513</v>
      </c>
      <c r="BA106" s="8">
        <v>106.38757539606375</v>
      </c>
      <c r="BB106" s="8">
        <v>108.14465432259679</v>
      </c>
      <c r="BC106" s="8">
        <v>108.35457799903413</v>
      </c>
      <c r="BD106" s="8">
        <v>107.81211790578254</v>
      </c>
      <c r="BE106" s="19">
        <v>105.1449344595591</v>
      </c>
      <c r="BF106" s="8"/>
      <c r="BG106" s="8"/>
      <c r="BH106" s="8"/>
      <c r="BI106" s="8"/>
      <c r="BJ106" s="8"/>
      <c r="BK106" s="8"/>
      <c r="BL106" s="8"/>
      <c r="BM106" s="8"/>
    </row>
    <row r="107" spans="1:65" x14ac:dyDescent="0.2">
      <c r="A107" s="7" t="str">
        <f t="shared" si="1"/>
        <v>gem_nemiet_gg_QU_22</v>
      </c>
      <c r="B107" s="5" t="s">
        <v>3867</v>
      </c>
      <c r="C107" s="5" t="s">
        <v>536</v>
      </c>
      <c r="D107" s="5">
        <v>22</v>
      </c>
      <c r="E107" s="8">
        <v>100</v>
      </c>
      <c r="F107" s="8">
        <v>100.99657893457207</v>
      </c>
      <c r="G107" s="8">
        <v>100.32593639176093</v>
      </c>
      <c r="H107" s="8">
        <v>99.643230480277495</v>
      </c>
      <c r="I107" s="8">
        <v>98.986241793080197</v>
      </c>
      <c r="J107" s="8">
        <v>98.990256684155895</v>
      </c>
      <c r="K107" s="8">
        <v>100.61196413536264</v>
      </c>
      <c r="L107" s="8">
        <v>102.79113370590761</v>
      </c>
      <c r="M107" s="8">
        <v>105.19252099445303</v>
      </c>
      <c r="N107" s="8">
        <v>105.86828060794723</v>
      </c>
      <c r="O107" s="8">
        <v>105.71782334400611</v>
      </c>
      <c r="P107" s="8">
        <v>106.09086796021433</v>
      </c>
      <c r="Q107" s="8">
        <v>106.57507693621547</v>
      </c>
      <c r="R107" s="8">
        <v>107.70807791653903</v>
      </c>
      <c r="S107" s="8">
        <v>108.30011900125844</v>
      </c>
      <c r="T107" s="8">
        <v>108.5836429479449</v>
      </c>
      <c r="U107" s="8">
        <v>108.41470961380969</v>
      </c>
      <c r="V107" s="8">
        <v>107.49880000600449</v>
      </c>
      <c r="W107" s="8">
        <v>107.45325834224144</v>
      </c>
      <c r="X107" s="8">
        <v>107.79991833602031</v>
      </c>
      <c r="Y107" s="8">
        <v>108.26899123151073</v>
      </c>
      <c r="Z107" s="8">
        <v>107.02838123918589</v>
      </c>
      <c r="AA107" s="8">
        <v>105.59592161770945</v>
      </c>
      <c r="AB107" s="8">
        <v>105.52821779357612</v>
      </c>
      <c r="AC107" s="8">
        <v>106.1593590241971</v>
      </c>
      <c r="AD107" s="8">
        <v>106.21613709528674</v>
      </c>
      <c r="AE107" s="8">
        <v>106.48783705432218</v>
      </c>
      <c r="AF107" s="8">
        <v>105.72271887887545</v>
      </c>
      <c r="AG107" s="8">
        <v>103.94906224667625</v>
      </c>
      <c r="AH107" s="8">
        <v>100.70980116258811</v>
      </c>
      <c r="AI107" s="8">
        <v>97.569328862582168</v>
      </c>
      <c r="AJ107" s="8">
        <v>95.478172412563424</v>
      </c>
      <c r="AK107" s="8">
        <v>94.674588501441406</v>
      </c>
      <c r="AL107" s="8">
        <v>95.172822121090732</v>
      </c>
      <c r="AM107" s="8">
        <v>96.616926332756108</v>
      </c>
      <c r="AN107" s="8">
        <v>98.094906186207709</v>
      </c>
      <c r="AO107" s="8">
        <v>99.852973459101193</v>
      </c>
      <c r="AP107" s="8">
        <v>101.5428158458141</v>
      </c>
      <c r="AQ107" s="8">
        <v>103.25349461962317</v>
      </c>
      <c r="AR107" s="8">
        <v>104.22907398260229</v>
      </c>
      <c r="AS107" s="8">
        <v>104.24322755325589</v>
      </c>
      <c r="AT107" s="8">
        <v>102.61285459076657</v>
      </c>
      <c r="AU107" s="8">
        <v>101.38524212087253</v>
      </c>
      <c r="AV107" s="8">
        <v>101.1465011693417</v>
      </c>
      <c r="AW107" s="8">
        <v>102.23183839061626</v>
      </c>
      <c r="AX107" s="8">
        <v>102.60908493808391</v>
      </c>
      <c r="AY107" s="8">
        <v>103.54459968441745</v>
      </c>
      <c r="AZ107" s="8">
        <v>104.75121369172017</v>
      </c>
      <c r="BA107" s="8">
        <v>106.33819636254599</v>
      </c>
      <c r="BB107" s="8">
        <v>107.67083796494988</v>
      </c>
      <c r="BC107" s="8">
        <v>107.74016649025968</v>
      </c>
      <c r="BD107" s="8">
        <v>107.28382775312764</v>
      </c>
      <c r="BE107" s="19">
        <v>105.67951039418767</v>
      </c>
      <c r="BF107" s="8"/>
      <c r="BG107" s="8"/>
      <c r="BH107" s="8"/>
      <c r="BI107" s="8"/>
      <c r="BJ107" s="8"/>
      <c r="BK107" s="8"/>
      <c r="BL107" s="8"/>
      <c r="BM107" s="8"/>
    </row>
    <row r="108" spans="1:65" x14ac:dyDescent="0.2">
      <c r="A108" s="7" t="str">
        <f t="shared" si="1"/>
        <v>gem_nemiet_gg_QU_23</v>
      </c>
      <c r="B108" s="5" t="s">
        <v>3867</v>
      </c>
      <c r="C108" s="5" t="s">
        <v>536</v>
      </c>
      <c r="D108" s="5">
        <v>23</v>
      </c>
      <c r="E108" s="8">
        <v>100</v>
      </c>
      <c r="F108" s="8">
        <v>98.693642061123271</v>
      </c>
      <c r="G108" s="8">
        <v>96.58186737503523</v>
      </c>
      <c r="H108" s="8">
        <v>95.729987130697893</v>
      </c>
      <c r="I108" s="8">
        <v>95.258632923825189</v>
      </c>
      <c r="J108" s="8">
        <v>96.683026415674306</v>
      </c>
      <c r="K108" s="8">
        <v>102.44974498559793</v>
      </c>
      <c r="L108" s="8">
        <v>111.56863638469594</v>
      </c>
      <c r="M108" s="8">
        <v>120.63232755899321</v>
      </c>
      <c r="N108" s="8">
        <v>125.70017794321966</v>
      </c>
      <c r="O108" s="8">
        <v>126.36443238324051</v>
      </c>
      <c r="P108" s="8">
        <v>124.18421558594211</v>
      </c>
      <c r="Q108" s="8">
        <v>119.4787911097108</v>
      </c>
      <c r="R108" s="8">
        <v>116.57958631820475</v>
      </c>
      <c r="S108" s="8">
        <v>116.9967501628437</v>
      </c>
      <c r="T108" s="8">
        <v>119.74736993824128</v>
      </c>
      <c r="U108" s="8">
        <v>122.02914073717159</v>
      </c>
      <c r="V108" s="8">
        <v>123.34871760858293</v>
      </c>
      <c r="W108" s="8">
        <v>126.00375918055283</v>
      </c>
      <c r="X108" s="8">
        <v>129.43706537609287</v>
      </c>
      <c r="Y108" s="8">
        <v>132.49979931933805</v>
      </c>
      <c r="Z108" s="8">
        <v>134.03958864752806</v>
      </c>
      <c r="AA108" s="8">
        <v>135.42219107579641</v>
      </c>
      <c r="AB108" s="8">
        <v>137.56487211588606</v>
      </c>
      <c r="AC108" s="8">
        <v>138.31812560232362</v>
      </c>
      <c r="AD108" s="8">
        <v>137.2860588402508</v>
      </c>
      <c r="AE108" s="8">
        <v>134.6443082127582</v>
      </c>
      <c r="AF108" s="8">
        <v>131.17730526592675</v>
      </c>
      <c r="AG108" s="8">
        <v>126.65590036463679</v>
      </c>
      <c r="AH108" s="8">
        <v>121.74961275814185</v>
      </c>
      <c r="AI108" s="8">
        <v>116.71666957920256</v>
      </c>
      <c r="AJ108" s="8">
        <v>112.80082190751534</v>
      </c>
      <c r="AK108" s="8">
        <v>110.98795189322014</v>
      </c>
      <c r="AL108" s="8">
        <v>110.10618665767078</v>
      </c>
      <c r="AM108" s="8">
        <v>110.29662069861331</v>
      </c>
      <c r="AN108" s="8">
        <v>108.68020331788343</v>
      </c>
      <c r="AO108" s="8">
        <v>108.17124740505864</v>
      </c>
      <c r="AP108" s="8">
        <v>108.22251330590528</v>
      </c>
      <c r="AQ108" s="8">
        <v>108.2008924265137</v>
      </c>
      <c r="AR108" s="8">
        <v>108.42503032478112</v>
      </c>
      <c r="AS108" s="8">
        <v>107.56193187759523</v>
      </c>
      <c r="AT108" s="8">
        <v>106.77373628071979</v>
      </c>
      <c r="AU108" s="8">
        <v>105.99059991252138</v>
      </c>
      <c r="AV108" s="8">
        <v>106.68566767479881</v>
      </c>
      <c r="AW108" s="8">
        <v>108.35487733488866</v>
      </c>
      <c r="AX108" s="8">
        <v>108.43609474400556</v>
      </c>
      <c r="AY108" s="8">
        <v>108.48634567070023</v>
      </c>
      <c r="AZ108" s="8">
        <v>107.76763859343528</v>
      </c>
      <c r="BA108" s="8">
        <v>107.86714919835902</v>
      </c>
      <c r="BB108" s="8">
        <v>108.41711213216915</v>
      </c>
      <c r="BC108" s="8">
        <v>108.79388920379593</v>
      </c>
      <c r="BD108" s="8">
        <v>108.52289457470891</v>
      </c>
      <c r="BE108" s="19">
        <v>106.37448755682851</v>
      </c>
      <c r="BF108" s="8"/>
      <c r="BG108" s="8"/>
      <c r="BH108" s="8"/>
      <c r="BI108" s="8"/>
      <c r="BJ108" s="8"/>
      <c r="BK108" s="8"/>
      <c r="BL108" s="8"/>
      <c r="BM108" s="8"/>
    </row>
    <row r="109" spans="1:65" x14ac:dyDescent="0.2">
      <c r="A109" s="7" t="str">
        <f t="shared" si="1"/>
        <v>gem_nemiet_gg_QU_24</v>
      </c>
      <c r="B109" s="5" t="s">
        <v>3867</v>
      </c>
      <c r="C109" s="5" t="s">
        <v>536</v>
      </c>
      <c r="D109" s="5">
        <v>24</v>
      </c>
      <c r="E109" s="8">
        <v>100</v>
      </c>
      <c r="F109" s="8">
        <v>100.47038238275734</v>
      </c>
      <c r="G109" s="8">
        <v>99.597189214330669</v>
      </c>
      <c r="H109" s="8">
        <v>98.740820996703974</v>
      </c>
      <c r="I109" s="8">
        <v>98.213578876635665</v>
      </c>
      <c r="J109" s="8">
        <v>97.522764112220997</v>
      </c>
      <c r="K109" s="8">
        <v>98.790457257131607</v>
      </c>
      <c r="L109" s="8">
        <v>102.43881569956015</v>
      </c>
      <c r="M109" s="8">
        <v>106.64828771400751</v>
      </c>
      <c r="N109" s="8">
        <v>109.48164509852273</v>
      </c>
      <c r="O109" s="8">
        <v>109.86106027922385</v>
      </c>
      <c r="P109" s="8">
        <v>110.55663595478897</v>
      </c>
      <c r="Q109" s="8">
        <v>109.05063730327883</v>
      </c>
      <c r="R109" s="8">
        <v>107.69301498018041</v>
      </c>
      <c r="S109" s="8">
        <v>107.97801634564757</v>
      </c>
      <c r="T109" s="8">
        <v>110.61168327702758</v>
      </c>
      <c r="U109" s="8">
        <v>114.4930272510375</v>
      </c>
      <c r="V109" s="8">
        <v>116.42898320365475</v>
      </c>
      <c r="W109" s="8">
        <v>118.12383538555798</v>
      </c>
      <c r="X109" s="8">
        <v>119.50164526028358</v>
      </c>
      <c r="Y109" s="8">
        <v>120.76148306009276</v>
      </c>
      <c r="Z109" s="8">
        <v>120.63643509267918</v>
      </c>
      <c r="AA109" s="8">
        <v>120.94020443522577</v>
      </c>
      <c r="AB109" s="8">
        <v>122.22045604326115</v>
      </c>
      <c r="AC109" s="8">
        <v>122.51426010792274</v>
      </c>
      <c r="AD109" s="8">
        <v>121.06147660483954</v>
      </c>
      <c r="AE109" s="8">
        <v>117.94950127532711</v>
      </c>
      <c r="AF109" s="8">
        <v>115.02474417831496</v>
      </c>
      <c r="AG109" s="8">
        <v>112.05934295464738</v>
      </c>
      <c r="AH109" s="8">
        <v>108.87841875759518</v>
      </c>
      <c r="AI109" s="8">
        <v>105.57709381261361</v>
      </c>
      <c r="AJ109" s="8">
        <v>102.66598491051593</v>
      </c>
      <c r="AK109" s="8">
        <v>101.07963430025198</v>
      </c>
      <c r="AL109" s="8">
        <v>100.70988128747018</v>
      </c>
      <c r="AM109" s="8">
        <v>101.38648947185051</v>
      </c>
      <c r="AN109" s="8">
        <v>102.71168400597988</v>
      </c>
      <c r="AO109" s="8">
        <v>104.50636358535102</v>
      </c>
      <c r="AP109" s="8">
        <v>104.30302033567284</v>
      </c>
      <c r="AQ109" s="8">
        <v>103.89962421561694</v>
      </c>
      <c r="AR109" s="8">
        <v>102.21084531244828</v>
      </c>
      <c r="AS109" s="8">
        <v>102.19968495437394</v>
      </c>
      <c r="AT109" s="8">
        <v>100.74431745081942</v>
      </c>
      <c r="AU109" s="8">
        <v>100.88922640561896</v>
      </c>
      <c r="AV109" s="8">
        <v>101.80059275123806</v>
      </c>
      <c r="AW109" s="8">
        <v>102.99007833672341</v>
      </c>
      <c r="AX109" s="8">
        <v>104.15281770081945</v>
      </c>
      <c r="AY109" s="8">
        <v>105.26887371841791</v>
      </c>
      <c r="AZ109" s="8">
        <v>106.26764156660481</v>
      </c>
      <c r="BA109" s="8">
        <v>104.80874957299717</v>
      </c>
      <c r="BB109" s="8">
        <v>102.68004730061301</v>
      </c>
      <c r="BC109" s="8">
        <v>100.4074021584296</v>
      </c>
      <c r="BD109" s="8">
        <v>100.04287840324197</v>
      </c>
      <c r="BE109" s="19">
        <v>99.886394685085506</v>
      </c>
      <c r="BF109" s="8"/>
      <c r="BG109" s="8"/>
      <c r="BH109" s="8"/>
      <c r="BI109" s="8"/>
      <c r="BJ109" s="8"/>
      <c r="BK109" s="8"/>
      <c r="BL109" s="8"/>
      <c r="BM109" s="8"/>
    </row>
    <row r="110" spans="1:65" x14ac:dyDescent="0.2">
      <c r="A110" s="7" t="str">
        <f t="shared" si="1"/>
        <v>gem_nemiet_gg_QU_25</v>
      </c>
      <c r="B110" s="5" t="s">
        <v>3867</v>
      </c>
      <c r="C110" s="5" t="s">
        <v>536</v>
      </c>
      <c r="D110" s="5">
        <v>25</v>
      </c>
      <c r="E110" s="8">
        <v>100</v>
      </c>
      <c r="F110" s="8">
        <v>99.320729842143308</v>
      </c>
      <c r="G110" s="8">
        <v>98.767111177593577</v>
      </c>
      <c r="H110" s="8">
        <v>100.44006403370656</v>
      </c>
      <c r="I110" s="8">
        <v>103.56433889073109</v>
      </c>
      <c r="J110" s="8">
        <v>106.57306926332255</v>
      </c>
      <c r="K110" s="8">
        <v>109.02684339894529</v>
      </c>
      <c r="L110" s="8">
        <v>111.31927224241046</v>
      </c>
      <c r="M110" s="8">
        <v>112.27519745189507</v>
      </c>
      <c r="N110" s="8">
        <v>111.64424932202519</v>
      </c>
      <c r="O110" s="8">
        <v>110.65999396339403</v>
      </c>
      <c r="P110" s="8">
        <v>110.85247764411713</v>
      </c>
      <c r="Q110" s="8">
        <v>111.57877267077129</v>
      </c>
      <c r="R110" s="8">
        <v>111.57227137126779</v>
      </c>
      <c r="S110" s="8">
        <v>111.13304849680026</v>
      </c>
      <c r="T110" s="8">
        <v>110.09753440423793</v>
      </c>
      <c r="U110" s="8">
        <v>109.64825646409759</v>
      </c>
      <c r="V110" s="8">
        <v>109.86767673145268</v>
      </c>
      <c r="W110" s="8">
        <v>110.88890639519813</v>
      </c>
      <c r="X110" s="8">
        <v>112.47249542307814</v>
      </c>
      <c r="Y110" s="8">
        <v>112.53011760395391</v>
      </c>
      <c r="Z110" s="8">
        <v>110.96722575879012</v>
      </c>
      <c r="AA110" s="8">
        <v>108.7898183200867</v>
      </c>
      <c r="AB110" s="8">
        <v>107.96589638627314</v>
      </c>
      <c r="AC110" s="8">
        <v>108.62965985878218</v>
      </c>
      <c r="AD110" s="8">
        <v>109.94754342899721</v>
      </c>
      <c r="AE110" s="8">
        <v>112.35181850114195</v>
      </c>
      <c r="AF110" s="8">
        <v>113.38087026917744</v>
      </c>
      <c r="AG110" s="8">
        <v>111.43533987167409</v>
      </c>
      <c r="AH110" s="8">
        <v>108.05265239539676</v>
      </c>
      <c r="AI110" s="8">
        <v>104.44714992866841</v>
      </c>
      <c r="AJ110" s="8">
        <v>102.57977749547324</v>
      </c>
      <c r="AK110" s="8">
        <v>101.65469978509208</v>
      </c>
      <c r="AL110" s="8">
        <v>102.31283499519856</v>
      </c>
      <c r="AM110" s="8">
        <v>104.29658613289452</v>
      </c>
      <c r="AN110" s="8">
        <v>106.56212106856508</v>
      </c>
      <c r="AO110" s="8">
        <v>107.49283338224348</v>
      </c>
      <c r="AP110" s="8">
        <v>108.20661423084228</v>
      </c>
      <c r="AQ110" s="8">
        <v>107.66621471844063</v>
      </c>
      <c r="AR110" s="8">
        <v>107.71523783071844</v>
      </c>
      <c r="AS110" s="8">
        <v>106.42842076955098</v>
      </c>
      <c r="AT110" s="8">
        <v>104.93724641316105</v>
      </c>
      <c r="AU110" s="8">
        <v>103.35982637039918</v>
      </c>
      <c r="AV110" s="8">
        <v>102.19865834351224</v>
      </c>
      <c r="AW110" s="8">
        <v>101.7631208183933</v>
      </c>
      <c r="AX110" s="8">
        <v>101.11776717848375</v>
      </c>
      <c r="AY110" s="8">
        <v>101.75503203285678</v>
      </c>
      <c r="AZ110" s="8">
        <v>102.21506384941866</v>
      </c>
      <c r="BA110" s="8">
        <v>103.32075803958072</v>
      </c>
      <c r="BB110" s="8">
        <v>104.11770774047964</v>
      </c>
      <c r="BC110" s="8">
        <v>104.96212814294404</v>
      </c>
      <c r="BD110" s="8">
        <v>105.62902311945582</v>
      </c>
      <c r="BE110" s="19">
        <v>105.90656349607879</v>
      </c>
      <c r="BF110" s="8"/>
      <c r="BG110" s="8"/>
      <c r="BH110" s="8"/>
      <c r="BI110" s="8"/>
      <c r="BJ110" s="8"/>
      <c r="BK110" s="8"/>
      <c r="BL110" s="8"/>
      <c r="BM110" s="8"/>
    </row>
    <row r="111" spans="1:65" x14ac:dyDescent="0.2">
      <c r="A111" s="7" t="str">
        <f t="shared" si="1"/>
        <v>gem_mw_gg_QU_1</v>
      </c>
      <c r="B111" s="5" t="s">
        <v>3868</v>
      </c>
      <c r="C111" s="5" t="s">
        <v>536</v>
      </c>
      <c r="D111" s="5">
        <v>1</v>
      </c>
      <c r="E111" s="8">
        <v>100</v>
      </c>
      <c r="F111" s="8">
        <v>100.77584503892747</v>
      </c>
      <c r="G111" s="8">
        <v>100.18239776278359</v>
      </c>
      <c r="H111" s="8">
        <v>100.1153157174856</v>
      </c>
      <c r="I111" s="8">
        <v>99.788670201222772</v>
      </c>
      <c r="J111" s="8">
        <v>99.653652504553477</v>
      </c>
      <c r="K111" s="8">
        <v>99.817256597470134</v>
      </c>
      <c r="L111" s="8">
        <v>103.26222976670876</v>
      </c>
      <c r="M111" s="8">
        <v>107.6639329943156</v>
      </c>
      <c r="N111" s="8">
        <v>112.48417213773547</v>
      </c>
      <c r="O111" s="8">
        <v>114.29688459917263</v>
      </c>
      <c r="P111" s="8">
        <v>116.61102949990008</v>
      </c>
      <c r="Q111" s="8">
        <v>117.32777845170169</v>
      </c>
      <c r="R111" s="8">
        <v>118.11619015204711</v>
      </c>
      <c r="S111" s="8">
        <v>117.9498181032011</v>
      </c>
      <c r="T111" s="8">
        <v>117.92144360314357</v>
      </c>
      <c r="U111" s="8">
        <v>118.17607586286061</v>
      </c>
      <c r="V111" s="8">
        <v>117.95117934066123</v>
      </c>
      <c r="W111" s="8">
        <v>118.75429634479103</v>
      </c>
      <c r="X111" s="8">
        <v>121.10489554388681</v>
      </c>
      <c r="Y111" s="8">
        <v>123.44119801580825</v>
      </c>
      <c r="Z111" s="8">
        <v>124.31253593285145</v>
      </c>
      <c r="AA111" s="8">
        <v>123.43000985195947</v>
      </c>
      <c r="AB111" s="8">
        <v>126.75999000384463</v>
      </c>
      <c r="AC111" s="8">
        <v>130.04389278857738</v>
      </c>
      <c r="AD111" s="8">
        <v>132.51794521308275</v>
      </c>
      <c r="AE111" s="8">
        <v>132.05513899221623</v>
      </c>
      <c r="AF111" s="8">
        <v>130.45202950672922</v>
      </c>
      <c r="AG111" s="8">
        <v>128.3734145681851</v>
      </c>
      <c r="AH111" s="8">
        <v>127.03193322785971</v>
      </c>
      <c r="AI111" s="8">
        <v>126.19724540874726</v>
      </c>
      <c r="AJ111" s="8">
        <v>126.35434506226535</v>
      </c>
      <c r="AK111" s="8">
        <v>125.53319519076319</v>
      </c>
      <c r="AL111" s="8">
        <v>125.95474792564106</v>
      </c>
      <c r="AM111" s="8">
        <v>128.53799522830644</v>
      </c>
      <c r="AN111" s="8">
        <v>132.42106255108465</v>
      </c>
      <c r="AO111" s="8">
        <v>137.4700105281166</v>
      </c>
      <c r="AP111" s="8">
        <v>141.66079679649746</v>
      </c>
      <c r="AQ111" s="8">
        <v>145.44540270969659</v>
      </c>
      <c r="AR111" s="8">
        <v>147.22441796230976</v>
      </c>
      <c r="AS111" s="8">
        <v>148.22640427459905</v>
      </c>
      <c r="AT111" s="8">
        <v>146.57594765006692</v>
      </c>
      <c r="AU111" s="8">
        <v>146.91770933809738</v>
      </c>
      <c r="AV111" s="8">
        <v>147.83586021342379</v>
      </c>
      <c r="AW111" s="8">
        <v>150.63039620088873</v>
      </c>
      <c r="AX111" s="8">
        <v>152.77305170559455</v>
      </c>
      <c r="AY111" s="8">
        <v>156.81578002215505</v>
      </c>
      <c r="AZ111" s="8">
        <v>162.3068406079079</v>
      </c>
      <c r="BA111" s="8">
        <v>166.92765800665146</v>
      </c>
      <c r="BB111" s="8">
        <v>167.23913238427204</v>
      </c>
      <c r="BC111" s="8">
        <v>163.56806435139964</v>
      </c>
      <c r="BD111" s="8">
        <v>157.82245089101536</v>
      </c>
      <c r="BE111" s="19">
        <v>151.76752681758606</v>
      </c>
      <c r="BF111" s="8"/>
      <c r="BG111" s="8"/>
      <c r="BH111" s="8"/>
      <c r="BI111" s="8"/>
      <c r="BJ111" s="8"/>
      <c r="BK111" s="8"/>
      <c r="BL111" s="8"/>
      <c r="BM111" s="8"/>
    </row>
    <row r="112" spans="1:65" x14ac:dyDescent="0.2">
      <c r="A112" s="7" t="str">
        <f t="shared" si="1"/>
        <v>gem_mw_gg_QU_2</v>
      </c>
      <c r="B112" s="5" t="s">
        <v>3868</v>
      </c>
      <c r="C112" s="5" t="s">
        <v>536</v>
      </c>
      <c r="D112" s="5">
        <v>2</v>
      </c>
      <c r="E112" s="8">
        <v>100</v>
      </c>
      <c r="F112" s="8">
        <v>101.0524018094389</v>
      </c>
      <c r="G112" s="8">
        <v>100.56354244034947</v>
      </c>
      <c r="H112" s="8">
        <v>100.53119207892725</v>
      </c>
      <c r="I112" s="8">
        <v>100.15393790613768</v>
      </c>
      <c r="J112" s="8">
        <v>100.13565777986513</v>
      </c>
      <c r="K112" s="8">
        <v>100.63285068623965</v>
      </c>
      <c r="L112" s="8">
        <v>104.24507471031562</v>
      </c>
      <c r="M112" s="8">
        <v>107.4833174832646</v>
      </c>
      <c r="N112" s="8">
        <v>109.96013502748441</v>
      </c>
      <c r="O112" s="8">
        <v>109.70635420609501</v>
      </c>
      <c r="P112" s="8">
        <v>112.083121737318</v>
      </c>
      <c r="Q112" s="8">
        <v>114.59836837344808</v>
      </c>
      <c r="R112" s="8">
        <v>117.47281551981222</v>
      </c>
      <c r="S112" s="8">
        <v>117.75365559959285</v>
      </c>
      <c r="T112" s="8">
        <v>117.41007728137753</v>
      </c>
      <c r="U112" s="8">
        <v>116.79138632365188</v>
      </c>
      <c r="V112" s="8">
        <v>116.12916222617611</v>
      </c>
      <c r="W112" s="8">
        <v>116.54323532066144</v>
      </c>
      <c r="X112" s="8">
        <v>118.15135814636528</v>
      </c>
      <c r="Y112" s="8">
        <v>120.48446196872105</v>
      </c>
      <c r="Z112" s="8">
        <v>122.14852112236292</v>
      </c>
      <c r="AA112" s="8">
        <v>122.58098604903377</v>
      </c>
      <c r="AB112" s="8">
        <v>126.14909471015729</v>
      </c>
      <c r="AC112" s="8">
        <v>128.13321077381701</v>
      </c>
      <c r="AD112" s="8">
        <v>128.75100937298316</v>
      </c>
      <c r="AE112" s="8">
        <v>126.80100969317664</v>
      </c>
      <c r="AF112" s="8">
        <v>124.51858722103736</v>
      </c>
      <c r="AG112" s="8">
        <v>122.4697170867593</v>
      </c>
      <c r="AH112" s="8">
        <v>119.98214543516394</v>
      </c>
      <c r="AI112" s="8">
        <v>117.79307045488191</v>
      </c>
      <c r="AJ112" s="8">
        <v>116.26494761381781</v>
      </c>
      <c r="AK112" s="8">
        <v>115.29913899098661</v>
      </c>
      <c r="AL112" s="8">
        <v>115.15114972541141</v>
      </c>
      <c r="AM112" s="8">
        <v>116.715249199952</v>
      </c>
      <c r="AN112" s="8">
        <v>118.93310274572677</v>
      </c>
      <c r="AO112" s="8">
        <v>122.15641961271841</v>
      </c>
      <c r="AP112" s="8">
        <v>124.82667674677184</v>
      </c>
      <c r="AQ112" s="8">
        <v>127.34192343720373</v>
      </c>
      <c r="AR112" s="8">
        <v>129.08103007712191</v>
      </c>
      <c r="AS112" s="8">
        <v>128.29827818294828</v>
      </c>
      <c r="AT112" s="8">
        <v>125.10717253712271</v>
      </c>
      <c r="AU112" s="8">
        <v>122.4761716984038</v>
      </c>
      <c r="AV112" s="8">
        <v>121.91945493801943</v>
      </c>
      <c r="AW112" s="8">
        <v>122.51491955438235</v>
      </c>
      <c r="AX112" s="8">
        <v>122.1831780035418</v>
      </c>
      <c r="AY112" s="8">
        <v>123.58942721414586</v>
      </c>
      <c r="AZ112" s="8">
        <v>125.62648873326241</v>
      </c>
      <c r="BA112" s="8">
        <v>127.93420176420409</v>
      </c>
      <c r="BB112" s="8">
        <v>127.81936188835147</v>
      </c>
      <c r="BC112" s="8">
        <v>125.76832349399876</v>
      </c>
      <c r="BD112" s="8">
        <v>120.5350005124716</v>
      </c>
      <c r="BE112" s="19">
        <v>112.7195825938477</v>
      </c>
      <c r="BF112" s="8"/>
      <c r="BG112" s="8"/>
      <c r="BH112" s="8"/>
      <c r="BI112" s="8"/>
      <c r="BJ112" s="8"/>
      <c r="BK112" s="8"/>
      <c r="BL112" s="8"/>
      <c r="BM112" s="8"/>
    </row>
    <row r="113" spans="1:65" x14ac:dyDescent="0.2">
      <c r="A113" s="7" t="str">
        <f t="shared" si="1"/>
        <v>gem_mw_gg_QU_3</v>
      </c>
      <c r="B113" s="5" t="s">
        <v>3868</v>
      </c>
      <c r="C113" s="5" t="s">
        <v>536</v>
      </c>
      <c r="D113" s="5">
        <v>3</v>
      </c>
      <c r="E113" s="8">
        <v>100</v>
      </c>
      <c r="F113" s="8">
        <v>100.45244512490625</v>
      </c>
      <c r="G113" s="8">
        <v>99.691656602627077</v>
      </c>
      <c r="H113" s="8">
        <v>99.573553853456829</v>
      </c>
      <c r="I113" s="8">
        <v>99.431850148720628</v>
      </c>
      <c r="J113" s="8">
        <v>99.62938099068009</v>
      </c>
      <c r="K113" s="8">
        <v>99.768713772932998</v>
      </c>
      <c r="L113" s="8">
        <v>103.22473588511666</v>
      </c>
      <c r="M113" s="8">
        <v>107.17531195161182</v>
      </c>
      <c r="N113" s="8">
        <v>111.54401867303432</v>
      </c>
      <c r="O113" s="8">
        <v>112.87136100445861</v>
      </c>
      <c r="P113" s="8">
        <v>115.96821928524541</v>
      </c>
      <c r="Q113" s="8">
        <v>118.56977115759126</v>
      </c>
      <c r="R113" s="8">
        <v>121.63395007476099</v>
      </c>
      <c r="S113" s="8">
        <v>122.65211586953005</v>
      </c>
      <c r="T113" s="8">
        <v>123.70578943454542</v>
      </c>
      <c r="U113" s="8">
        <v>124.65734470341954</v>
      </c>
      <c r="V113" s="8">
        <v>124.75688800224218</v>
      </c>
      <c r="W113" s="8">
        <v>125.39951240555338</v>
      </c>
      <c r="X113" s="8">
        <v>127.6346191400374</v>
      </c>
      <c r="Y113" s="8">
        <v>130.17534482895019</v>
      </c>
      <c r="Z113" s="8">
        <v>130.30113012855691</v>
      </c>
      <c r="AA113" s="8">
        <v>129.19979710699917</v>
      </c>
      <c r="AB113" s="8">
        <v>132.06058902276834</v>
      </c>
      <c r="AC113" s="8">
        <v>135.04297635015351</v>
      </c>
      <c r="AD113" s="8">
        <v>136.56555048302744</v>
      </c>
      <c r="AE113" s="8">
        <v>135.41056518093083</v>
      </c>
      <c r="AF113" s="8">
        <v>133.73711326793412</v>
      </c>
      <c r="AG113" s="8">
        <v>131.51263042719361</v>
      </c>
      <c r="AH113" s="8">
        <v>128.60581155623035</v>
      </c>
      <c r="AI113" s="8">
        <v>126.90389097167383</v>
      </c>
      <c r="AJ113" s="8">
        <v>126.60805562504886</v>
      </c>
      <c r="AK113" s="8">
        <v>127.06415094750594</v>
      </c>
      <c r="AL113" s="8">
        <v>127.6615166616986</v>
      </c>
      <c r="AM113" s="8">
        <v>129.91285847934944</v>
      </c>
      <c r="AN113" s="8">
        <v>132.39967302842129</v>
      </c>
      <c r="AO113" s="8">
        <v>136.28240443381131</v>
      </c>
      <c r="AP113" s="8">
        <v>139.57581388712231</v>
      </c>
      <c r="AQ113" s="8">
        <v>142.77718861619232</v>
      </c>
      <c r="AR113" s="8">
        <v>144.9762260134099</v>
      </c>
      <c r="AS113" s="8">
        <v>144.39327460631657</v>
      </c>
      <c r="AT113" s="8">
        <v>141.44869216004133</v>
      </c>
      <c r="AU113" s="8">
        <v>138.73687063034018</v>
      </c>
      <c r="AV113" s="8">
        <v>137.34868432867512</v>
      </c>
      <c r="AW113" s="8">
        <v>136.99126585178547</v>
      </c>
      <c r="AX113" s="8">
        <v>135.97344668623268</v>
      </c>
      <c r="AY113" s="8">
        <v>137.75079561949454</v>
      </c>
      <c r="AZ113" s="8">
        <v>141.72120532858449</v>
      </c>
      <c r="BA113" s="8">
        <v>145.38969617230072</v>
      </c>
      <c r="BB113" s="8">
        <v>146.80175796897095</v>
      </c>
      <c r="BC113" s="8">
        <v>145.17938565729077</v>
      </c>
      <c r="BD113" s="8">
        <v>140.56215632772145</v>
      </c>
      <c r="BE113" s="19">
        <v>132.66831616854802</v>
      </c>
      <c r="BF113" s="8"/>
      <c r="BG113" s="8"/>
      <c r="BH113" s="8"/>
      <c r="BI113" s="8"/>
      <c r="BJ113" s="8"/>
      <c r="BK113" s="8"/>
      <c r="BL113" s="8"/>
      <c r="BM113" s="8"/>
    </row>
    <row r="114" spans="1:65" x14ac:dyDescent="0.2">
      <c r="A114" s="7" t="str">
        <f t="shared" si="1"/>
        <v>gem_mw_gg_QU_5</v>
      </c>
      <c r="B114" s="5" t="s">
        <v>3868</v>
      </c>
      <c r="C114" s="5" t="s">
        <v>536</v>
      </c>
      <c r="D114" s="5">
        <v>5</v>
      </c>
      <c r="E114" s="8">
        <v>100</v>
      </c>
      <c r="F114" s="8">
        <v>101.91163714687347</v>
      </c>
      <c r="G114" s="8">
        <v>102.08347053793079</v>
      </c>
      <c r="H114" s="8">
        <v>102.28300427490602</v>
      </c>
      <c r="I114" s="8">
        <v>100.78133467273199</v>
      </c>
      <c r="J114" s="8">
        <v>99.274823363449329</v>
      </c>
      <c r="K114" s="8">
        <v>98.110047374055014</v>
      </c>
      <c r="L114" s="8">
        <v>101.95881998253834</v>
      </c>
      <c r="M114" s="8">
        <v>107.04622548770608</v>
      </c>
      <c r="N114" s="8">
        <v>112.46076295084505</v>
      </c>
      <c r="O114" s="8">
        <v>113.02395874671204</v>
      </c>
      <c r="P114" s="8">
        <v>116.72553433629189</v>
      </c>
      <c r="Q114" s="8">
        <v>120.51310934350037</v>
      </c>
      <c r="R114" s="8">
        <v>126.45486926827702</v>
      </c>
      <c r="S114" s="8">
        <v>129.08611721601196</v>
      </c>
      <c r="T114" s="8">
        <v>132.05050854011677</v>
      </c>
      <c r="U114" s="8">
        <v>133.8183997353643</v>
      </c>
      <c r="V114" s="8">
        <v>134.81248755024856</v>
      </c>
      <c r="W114" s="8">
        <v>134.95361613112576</v>
      </c>
      <c r="X114" s="8">
        <v>134.02238752460698</v>
      </c>
      <c r="Y114" s="8">
        <v>132.26200116445366</v>
      </c>
      <c r="Z114" s="8">
        <v>129.55110796967278</v>
      </c>
      <c r="AA114" s="8">
        <v>126.9304546203751</v>
      </c>
      <c r="AB114" s="8">
        <v>130.2265064180333</v>
      </c>
      <c r="AC114" s="8">
        <v>132.70047162804113</v>
      </c>
      <c r="AD114" s="8">
        <v>135.88334805967611</v>
      </c>
      <c r="AE114" s="8">
        <v>135.78860409824389</v>
      </c>
      <c r="AF114" s="8">
        <v>135.18715218355896</v>
      </c>
      <c r="AG114" s="8">
        <v>133.25089989724654</v>
      </c>
      <c r="AH114" s="8">
        <v>129.65884567854766</v>
      </c>
      <c r="AI114" s="8">
        <v>126.40845636758631</v>
      </c>
      <c r="AJ114" s="8">
        <v>124.61102594919367</v>
      </c>
      <c r="AK114" s="8">
        <v>124.87745808102962</v>
      </c>
      <c r="AL114" s="8">
        <v>124.63221493803239</v>
      </c>
      <c r="AM114" s="8">
        <v>125.86634889399363</v>
      </c>
      <c r="AN114" s="8">
        <v>125.74601288400208</v>
      </c>
      <c r="AO114" s="8">
        <v>127.06247487303405</v>
      </c>
      <c r="AP114" s="8">
        <v>128.21189223871514</v>
      </c>
      <c r="AQ114" s="8">
        <v>130.39130530407934</v>
      </c>
      <c r="AR114" s="8">
        <v>132.18086839449018</v>
      </c>
      <c r="AS114" s="8">
        <v>132.2781611034392</v>
      </c>
      <c r="AT114" s="8">
        <v>129.69027989344627</v>
      </c>
      <c r="AU114" s="8">
        <v>128.73184039891146</v>
      </c>
      <c r="AV114" s="8">
        <v>129.314533925657</v>
      </c>
      <c r="AW114" s="8">
        <v>131.84503369205677</v>
      </c>
      <c r="AX114" s="8">
        <v>133.38884491611347</v>
      </c>
      <c r="AY114" s="8">
        <v>137.39482094980738</v>
      </c>
      <c r="AZ114" s="8">
        <v>141.48117399262219</v>
      </c>
      <c r="BA114" s="8">
        <v>145.7212876366317</v>
      </c>
      <c r="BB114" s="8">
        <v>147.13749069844675</v>
      </c>
      <c r="BC114" s="8">
        <v>145.74417738787835</v>
      </c>
      <c r="BD114" s="8">
        <v>140.4295313356611</v>
      </c>
      <c r="BE114" s="19">
        <v>131.24462848629548</v>
      </c>
      <c r="BF114" s="8"/>
      <c r="BG114" s="8"/>
      <c r="BH114" s="8"/>
      <c r="BI114" s="8"/>
      <c r="BJ114" s="8"/>
      <c r="BK114" s="8"/>
      <c r="BL114" s="8"/>
      <c r="BM114" s="8"/>
    </row>
    <row r="115" spans="1:65" x14ac:dyDescent="0.2">
      <c r="A115" s="7" t="str">
        <f t="shared" si="1"/>
        <v>gem_mw_gg_QU_9</v>
      </c>
      <c r="B115" s="5" t="s">
        <v>3868</v>
      </c>
      <c r="C115" s="5" t="s">
        <v>536</v>
      </c>
      <c r="D115" s="5">
        <v>9</v>
      </c>
      <c r="E115" s="8">
        <v>100</v>
      </c>
      <c r="F115" s="8">
        <v>99.716450383017033</v>
      </c>
      <c r="G115" s="8">
        <v>98.494144405289759</v>
      </c>
      <c r="H115" s="8">
        <v>98.306281009151505</v>
      </c>
      <c r="I115" s="8">
        <v>98.730677965847619</v>
      </c>
      <c r="J115" s="8">
        <v>99.863825041169278</v>
      </c>
      <c r="K115" s="8">
        <v>101.38286382835092</v>
      </c>
      <c r="L115" s="8">
        <v>105.30870126218758</v>
      </c>
      <c r="M115" s="8">
        <v>109.17969327203906</v>
      </c>
      <c r="N115" s="8">
        <v>113.38751289015742</v>
      </c>
      <c r="O115" s="8">
        <v>114.87912404491901</v>
      </c>
      <c r="P115" s="8">
        <v>118.19636125897233</v>
      </c>
      <c r="Q115" s="8">
        <v>120.08495145063226</v>
      </c>
      <c r="R115" s="8">
        <v>121.79986052599509</v>
      </c>
      <c r="S115" s="8">
        <v>121.91235723498987</v>
      </c>
      <c r="T115" s="8">
        <v>122.18380277450177</v>
      </c>
      <c r="U115" s="8">
        <v>122.89604376138955</v>
      </c>
      <c r="V115" s="8">
        <v>122.49528942018826</v>
      </c>
      <c r="W115" s="8">
        <v>122.64351667956402</v>
      </c>
      <c r="X115" s="8">
        <v>123.96721304974345</v>
      </c>
      <c r="Y115" s="8">
        <v>125.83723302529278</v>
      </c>
      <c r="Z115" s="8">
        <v>125.18473183608323</v>
      </c>
      <c r="AA115" s="8">
        <v>123.72064087210305</v>
      </c>
      <c r="AB115" s="8">
        <v>127.45913456956107</v>
      </c>
      <c r="AC115" s="8">
        <v>132.89233158259745</v>
      </c>
      <c r="AD115" s="8">
        <v>136.93480939177735</v>
      </c>
      <c r="AE115" s="8">
        <v>136.6909290382346</v>
      </c>
      <c r="AF115" s="8">
        <v>134.73401467271108</v>
      </c>
      <c r="AG115" s="8">
        <v>131.59861110605675</v>
      </c>
      <c r="AH115" s="8">
        <v>128.86105309115194</v>
      </c>
      <c r="AI115" s="8">
        <v>126.59238089475365</v>
      </c>
      <c r="AJ115" s="8">
        <v>126.35755931979547</v>
      </c>
      <c r="AK115" s="8">
        <v>126.08451568361697</v>
      </c>
      <c r="AL115" s="8">
        <v>126.89939503069411</v>
      </c>
      <c r="AM115" s="8">
        <v>128.5557230063452</v>
      </c>
      <c r="AN115" s="8">
        <v>129.90251014445366</v>
      </c>
      <c r="AO115" s="8">
        <v>130.85881461634449</v>
      </c>
      <c r="AP115" s="8">
        <v>130.87679578085678</v>
      </c>
      <c r="AQ115" s="8">
        <v>129.76827682473689</v>
      </c>
      <c r="AR115" s="8">
        <v>130.19304531578447</v>
      </c>
      <c r="AS115" s="8">
        <v>133.35329778678917</v>
      </c>
      <c r="AT115" s="8">
        <v>138.06141314167058</v>
      </c>
      <c r="AU115" s="8">
        <v>143.09353231950769</v>
      </c>
      <c r="AV115" s="8">
        <v>147.40937264505143</v>
      </c>
      <c r="AW115" s="8">
        <v>152.18359255801556</v>
      </c>
      <c r="AX115" s="8">
        <v>158.40027278078841</v>
      </c>
      <c r="AY115" s="8">
        <v>166.07197997023712</v>
      </c>
      <c r="AZ115" s="8">
        <v>175.0485342497021</v>
      </c>
      <c r="BA115" s="8">
        <v>181.44484655511963</v>
      </c>
      <c r="BB115" s="8">
        <v>181.87781927469248</v>
      </c>
      <c r="BC115" s="8">
        <v>176.57813361266574</v>
      </c>
      <c r="BD115" s="8">
        <v>169.26531573369115</v>
      </c>
      <c r="BE115" s="19">
        <v>163.13159532735298</v>
      </c>
      <c r="BF115" s="8"/>
      <c r="BG115" s="8"/>
      <c r="BH115" s="8"/>
      <c r="BI115" s="8"/>
      <c r="BJ115" s="8"/>
      <c r="BK115" s="8"/>
      <c r="BL115" s="8"/>
      <c r="BM115" s="8"/>
    </row>
    <row r="116" spans="1:65" x14ac:dyDescent="0.2">
      <c r="A116" s="7" t="str">
        <f t="shared" si="1"/>
        <v>gem_mw_gg_QU_10</v>
      </c>
      <c r="B116" s="5" t="s">
        <v>3868</v>
      </c>
      <c r="C116" s="5" t="s">
        <v>536</v>
      </c>
      <c r="D116" s="5">
        <v>10</v>
      </c>
      <c r="E116" s="8">
        <v>100</v>
      </c>
      <c r="F116" s="8">
        <v>100.79630808462584</v>
      </c>
      <c r="G116" s="8">
        <v>100.15363862933039</v>
      </c>
      <c r="H116" s="8">
        <v>100.18577275143178</v>
      </c>
      <c r="I116" s="8">
        <v>101.00792609075063</v>
      </c>
      <c r="J116" s="8">
        <v>102.78408360753842</v>
      </c>
      <c r="K116" s="8">
        <v>105.2757886987863</v>
      </c>
      <c r="L116" s="8">
        <v>110.92868747082379</v>
      </c>
      <c r="M116" s="8">
        <v>116.02380287010776</v>
      </c>
      <c r="N116" s="8">
        <v>119.52613967993209</v>
      </c>
      <c r="O116" s="8">
        <v>118.73614430982438</v>
      </c>
      <c r="P116" s="8">
        <v>119.65016004478711</v>
      </c>
      <c r="Q116" s="8">
        <v>120.35048183453578</v>
      </c>
      <c r="R116" s="8">
        <v>121.86010003651772</v>
      </c>
      <c r="S116" s="8">
        <v>121.74548971534166</v>
      </c>
      <c r="T116" s="8">
        <v>122.32302406594691</v>
      </c>
      <c r="U116" s="8">
        <v>123.02081667417947</v>
      </c>
      <c r="V116" s="8">
        <v>123.02555354351553</v>
      </c>
      <c r="W116" s="8">
        <v>123.03383839637202</v>
      </c>
      <c r="X116" s="8">
        <v>124.12993010596016</v>
      </c>
      <c r="Y116" s="8">
        <v>125.73214987347058</v>
      </c>
      <c r="Z116" s="8">
        <v>125.4135692683134</v>
      </c>
      <c r="AA116" s="8">
        <v>124.00846568430785</v>
      </c>
      <c r="AB116" s="8">
        <v>127.02904742192304</v>
      </c>
      <c r="AC116" s="8">
        <v>131.38944773316555</v>
      </c>
      <c r="AD116" s="8">
        <v>134.4029467386479</v>
      </c>
      <c r="AE116" s="8">
        <v>133.80010838432688</v>
      </c>
      <c r="AF116" s="8">
        <v>133.01234564571357</v>
      </c>
      <c r="AG116" s="8">
        <v>132.46220261916233</v>
      </c>
      <c r="AH116" s="8">
        <v>132.18850278820867</v>
      </c>
      <c r="AI116" s="8">
        <v>132.4801241603611</v>
      </c>
      <c r="AJ116" s="8">
        <v>132.99749915362841</v>
      </c>
      <c r="AK116" s="8">
        <v>130.48001436370188</v>
      </c>
      <c r="AL116" s="8">
        <v>125.22712868149067</v>
      </c>
      <c r="AM116" s="8">
        <v>121.60713812711235</v>
      </c>
      <c r="AN116" s="8">
        <v>120.92851493244943</v>
      </c>
      <c r="AO116" s="8">
        <v>122.10231942837318</v>
      </c>
      <c r="AP116" s="8">
        <v>122.70752627334143</v>
      </c>
      <c r="AQ116" s="8">
        <v>123.8861427329942</v>
      </c>
      <c r="AR116" s="8">
        <v>124.26898745209822</v>
      </c>
      <c r="AS116" s="8">
        <v>124.30122907165885</v>
      </c>
      <c r="AT116" s="8">
        <v>121.52302941410699</v>
      </c>
      <c r="AU116" s="8">
        <v>120.16641988005739</v>
      </c>
      <c r="AV116" s="8">
        <v>120.04063156284302</v>
      </c>
      <c r="AW116" s="8">
        <v>122.8390438259035</v>
      </c>
      <c r="AX116" s="8">
        <v>125.80467890947432</v>
      </c>
      <c r="AY116" s="8">
        <v>129.73748432894979</v>
      </c>
      <c r="AZ116" s="8">
        <v>131.71013871864665</v>
      </c>
      <c r="BA116" s="8">
        <v>133.50513733092029</v>
      </c>
      <c r="BB116" s="8">
        <v>133.14664523790256</v>
      </c>
      <c r="BC116" s="8">
        <v>131.83102549546084</v>
      </c>
      <c r="BD116" s="8">
        <v>125.91810718364781</v>
      </c>
      <c r="BE116" s="19">
        <v>115.95550435993715</v>
      </c>
      <c r="BF116" s="8"/>
      <c r="BG116" s="8"/>
      <c r="BH116" s="8"/>
      <c r="BI116" s="8"/>
      <c r="BJ116" s="8"/>
      <c r="BK116" s="8"/>
      <c r="BL116" s="8"/>
      <c r="BM116" s="8"/>
    </row>
    <row r="117" spans="1:65" x14ac:dyDescent="0.2">
      <c r="A117" s="7" t="str">
        <f t="shared" si="1"/>
        <v>gem_mw_gg_QU_11</v>
      </c>
      <c r="B117" s="5" t="s">
        <v>3868</v>
      </c>
      <c r="C117" s="5" t="s">
        <v>536</v>
      </c>
      <c r="D117" s="5">
        <v>11</v>
      </c>
      <c r="E117" s="8">
        <v>100</v>
      </c>
      <c r="F117" s="8">
        <v>100.36366276753517</v>
      </c>
      <c r="G117" s="8">
        <v>99.318339317675466</v>
      </c>
      <c r="H117" s="8">
        <v>99.151770949302431</v>
      </c>
      <c r="I117" s="8">
        <v>99.668072425125089</v>
      </c>
      <c r="J117" s="8">
        <v>100.65927319658751</v>
      </c>
      <c r="K117" s="8">
        <v>101.84585897481861</v>
      </c>
      <c r="L117" s="8">
        <v>105.90012605156672</v>
      </c>
      <c r="M117" s="8">
        <v>109.70497536710076</v>
      </c>
      <c r="N117" s="8">
        <v>113.32164736702066</v>
      </c>
      <c r="O117" s="8">
        <v>113.95472290948605</v>
      </c>
      <c r="P117" s="8">
        <v>117.05414592502832</v>
      </c>
      <c r="Q117" s="8">
        <v>119.70113805152494</v>
      </c>
      <c r="R117" s="8">
        <v>122.79952873327919</v>
      </c>
      <c r="S117" s="8">
        <v>124.52516857948957</v>
      </c>
      <c r="T117" s="8">
        <v>125.96006409193548</v>
      </c>
      <c r="U117" s="8">
        <v>127.25977930949485</v>
      </c>
      <c r="V117" s="8">
        <v>126.77367563465123</v>
      </c>
      <c r="W117" s="8">
        <v>126.54635728787859</v>
      </c>
      <c r="X117" s="8">
        <v>126.33455767829734</v>
      </c>
      <c r="Y117" s="8">
        <v>127.3042716890958</v>
      </c>
      <c r="Z117" s="8">
        <v>128.23349755664788</v>
      </c>
      <c r="AA117" s="8">
        <v>129.51614982863001</v>
      </c>
      <c r="AB117" s="8">
        <v>132.65192468872178</v>
      </c>
      <c r="AC117" s="8">
        <v>134.43664274018599</v>
      </c>
      <c r="AD117" s="8">
        <v>134.2672799486248</v>
      </c>
      <c r="AE117" s="8">
        <v>132.9258793269656</v>
      </c>
      <c r="AF117" s="8">
        <v>130.81415308287831</v>
      </c>
      <c r="AG117" s="8">
        <v>128.49354404050302</v>
      </c>
      <c r="AH117" s="8">
        <v>125.19228366275087</v>
      </c>
      <c r="AI117" s="8">
        <v>122.12339832639013</v>
      </c>
      <c r="AJ117" s="8">
        <v>120.2652882417629</v>
      </c>
      <c r="AK117" s="8">
        <v>119.46261089383914</v>
      </c>
      <c r="AL117" s="8">
        <v>119.20147932179329</v>
      </c>
      <c r="AM117" s="8">
        <v>120.18632069730894</v>
      </c>
      <c r="AN117" s="8">
        <v>121.71826770044295</v>
      </c>
      <c r="AO117" s="8">
        <v>124.38017139542715</v>
      </c>
      <c r="AP117" s="8">
        <v>125.9897554886832</v>
      </c>
      <c r="AQ117" s="8">
        <v>126.80179839505199</v>
      </c>
      <c r="AR117" s="8">
        <v>127.09908675766677</v>
      </c>
      <c r="AS117" s="8">
        <v>126.66718070076199</v>
      </c>
      <c r="AT117" s="8">
        <v>124.27034460649013</v>
      </c>
      <c r="AU117" s="8">
        <v>121.90919867349339</v>
      </c>
      <c r="AV117" s="8">
        <v>120.40364053732678</v>
      </c>
      <c r="AW117" s="8">
        <v>121.32022996409357</v>
      </c>
      <c r="AX117" s="8">
        <v>122.40071812233846</v>
      </c>
      <c r="AY117" s="8">
        <v>125.47936597292272</v>
      </c>
      <c r="AZ117" s="8">
        <v>128.14432736163488</v>
      </c>
      <c r="BA117" s="8">
        <v>129.07341590989253</v>
      </c>
      <c r="BB117" s="8">
        <v>126.85877886906074</v>
      </c>
      <c r="BC117" s="8">
        <v>123.20351102394277</v>
      </c>
      <c r="BD117" s="8">
        <v>118.58611890128482</v>
      </c>
      <c r="BE117" s="19">
        <v>112.65102175368716</v>
      </c>
      <c r="BF117" s="8"/>
      <c r="BG117" s="8"/>
      <c r="BH117" s="8"/>
      <c r="BI117" s="8"/>
      <c r="BJ117" s="8"/>
      <c r="BK117" s="8"/>
      <c r="BL117" s="8"/>
      <c r="BM117" s="8"/>
    </row>
    <row r="118" spans="1:65" x14ac:dyDescent="0.2">
      <c r="A118" s="7" t="str">
        <f t="shared" si="1"/>
        <v>gem_mw_gg_QU_12</v>
      </c>
      <c r="B118" s="5" t="s">
        <v>3868</v>
      </c>
      <c r="C118" s="5" t="s">
        <v>536</v>
      </c>
      <c r="D118" s="5">
        <v>12</v>
      </c>
      <c r="E118" s="8">
        <v>100</v>
      </c>
      <c r="F118" s="8">
        <v>100.25963276609197</v>
      </c>
      <c r="G118" s="8">
        <v>99.287536545679629</v>
      </c>
      <c r="H118" s="8">
        <v>99.032914967436128</v>
      </c>
      <c r="I118" s="8">
        <v>98.516940395651474</v>
      </c>
      <c r="J118" s="8">
        <v>98.171144236333376</v>
      </c>
      <c r="K118" s="8">
        <v>98.303722294053841</v>
      </c>
      <c r="L118" s="8">
        <v>102.1125566230087</v>
      </c>
      <c r="M118" s="8">
        <v>107.14559080774369</v>
      </c>
      <c r="N118" s="8">
        <v>112.53295000835551</v>
      </c>
      <c r="O118" s="8">
        <v>114.08964840260715</v>
      </c>
      <c r="P118" s="8">
        <v>115.82735757046042</v>
      </c>
      <c r="Q118" s="8">
        <v>115.92360627193629</v>
      </c>
      <c r="R118" s="8">
        <v>116.69294920439272</v>
      </c>
      <c r="S118" s="8">
        <v>116.67609860337149</v>
      </c>
      <c r="T118" s="8">
        <v>116.70829833887608</v>
      </c>
      <c r="U118" s="8">
        <v>116.6095212370365</v>
      </c>
      <c r="V118" s="8">
        <v>116.58983193618811</v>
      </c>
      <c r="W118" s="8">
        <v>117.30657725985849</v>
      </c>
      <c r="X118" s="8">
        <v>119.07737438545655</v>
      </c>
      <c r="Y118" s="8">
        <v>120.81408056288184</v>
      </c>
      <c r="Z118" s="8">
        <v>121.9967912044754</v>
      </c>
      <c r="AA118" s="8">
        <v>123.11067988123459</v>
      </c>
      <c r="AB118" s="8">
        <v>129.84007537583719</v>
      </c>
      <c r="AC118" s="8">
        <v>134.65464321742124</v>
      </c>
      <c r="AD118" s="8">
        <v>137.48070817502403</v>
      </c>
      <c r="AE118" s="8">
        <v>134.76169624949193</v>
      </c>
      <c r="AF118" s="8">
        <v>132.06403726361614</v>
      </c>
      <c r="AG118" s="8">
        <v>129.09450598594557</v>
      </c>
      <c r="AH118" s="8">
        <v>127.42306975099608</v>
      </c>
      <c r="AI118" s="8">
        <v>126.00031852068052</v>
      </c>
      <c r="AJ118" s="8">
        <v>126.68640411296212</v>
      </c>
      <c r="AK118" s="8">
        <v>127.17332133948743</v>
      </c>
      <c r="AL118" s="8">
        <v>129.38393827593919</v>
      </c>
      <c r="AM118" s="8">
        <v>133.02494858481984</v>
      </c>
      <c r="AN118" s="8">
        <v>137.65244467773394</v>
      </c>
      <c r="AO118" s="8">
        <v>144.07160119080166</v>
      </c>
      <c r="AP118" s="8">
        <v>149.22902118810529</v>
      </c>
      <c r="AQ118" s="8">
        <v>154.83010450980908</v>
      </c>
      <c r="AR118" s="8">
        <v>159.11946905540717</v>
      </c>
      <c r="AS118" s="8">
        <v>160.50009934905515</v>
      </c>
      <c r="AT118" s="8">
        <v>157.85551198682069</v>
      </c>
      <c r="AU118" s="8">
        <v>155.77696855419984</v>
      </c>
      <c r="AV118" s="8">
        <v>156.87658087284851</v>
      </c>
      <c r="AW118" s="8">
        <v>159.68335256254886</v>
      </c>
      <c r="AX118" s="8">
        <v>161.07740690301728</v>
      </c>
      <c r="AY118" s="8">
        <v>164.1892899129239</v>
      </c>
      <c r="AZ118" s="8">
        <v>167.33049837341773</v>
      </c>
      <c r="BA118" s="8">
        <v>171.97096967056589</v>
      </c>
      <c r="BB118" s="8">
        <v>171.5993844731438</v>
      </c>
      <c r="BC118" s="8">
        <v>168.77254284871614</v>
      </c>
      <c r="BD118" s="8">
        <v>163.50169983036378</v>
      </c>
      <c r="BE118" s="19">
        <v>159.71873257823563</v>
      </c>
      <c r="BF118" s="8"/>
      <c r="BG118" s="8"/>
      <c r="BH118" s="8"/>
      <c r="BI118" s="8"/>
      <c r="BJ118" s="8"/>
      <c r="BK118" s="8"/>
      <c r="BL118" s="8"/>
      <c r="BM118" s="8"/>
    </row>
    <row r="119" spans="1:65" x14ac:dyDescent="0.2">
      <c r="A119" s="7" t="str">
        <f t="shared" si="1"/>
        <v>gem_mw_gg_QU_13</v>
      </c>
      <c r="B119" s="5" t="s">
        <v>3868</v>
      </c>
      <c r="C119" s="5" t="s">
        <v>536</v>
      </c>
      <c r="D119" s="5">
        <v>13</v>
      </c>
      <c r="E119" s="8">
        <v>100</v>
      </c>
      <c r="F119" s="8">
        <v>99.576207927530405</v>
      </c>
      <c r="G119" s="8">
        <v>98.02906820467166</v>
      </c>
      <c r="H119" s="8">
        <v>97.499028161962713</v>
      </c>
      <c r="I119" s="8">
        <v>97.59814936798908</v>
      </c>
      <c r="J119" s="8">
        <v>98.38233537585586</v>
      </c>
      <c r="K119" s="8">
        <v>99.429985352424424</v>
      </c>
      <c r="L119" s="8">
        <v>103.21101018734036</v>
      </c>
      <c r="M119" s="8">
        <v>107.11823655899856</v>
      </c>
      <c r="N119" s="8">
        <v>111.04473219608879</v>
      </c>
      <c r="O119" s="8">
        <v>111.85702632865453</v>
      </c>
      <c r="P119" s="8">
        <v>114.12607331865239</v>
      </c>
      <c r="Q119" s="8">
        <v>115.49923551744099</v>
      </c>
      <c r="R119" s="8">
        <v>116.89693107565112</v>
      </c>
      <c r="S119" s="8">
        <v>117.0616752870646</v>
      </c>
      <c r="T119" s="8">
        <v>117.12724197274963</v>
      </c>
      <c r="U119" s="8">
        <v>117.86113399601258</v>
      </c>
      <c r="V119" s="8">
        <v>118.10162234489782</v>
      </c>
      <c r="W119" s="8">
        <v>119.01612323034567</v>
      </c>
      <c r="X119" s="8">
        <v>121.04745693851449</v>
      </c>
      <c r="Y119" s="8">
        <v>122.77402482639286</v>
      </c>
      <c r="Z119" s="8">
        <v>122.55712185840217</v>
      </c>
      <c r="AA119" s="8">
        <v>121.36006888369809</v>
      </c>
      <c r="AB119" s="8">
        <v>125.06678324247308</v>
      </c>
      <c r="AC119" s="8">
        <v>128.57767271693805</v>
      </c>
      <c r="AD119" s="8">
        <v>130.79937448527801</v>
      </c>
      <c r="AE119" s="8">
        <v>129.74690982246446</v>
      </c>
      <c r="AF119" s="8">
        <v>128.4236493439619</v>
      </c>
      <c r="AG119" s="8">
        <v>126.72416327973339</v>
      </c>
      <c r="AH119" s="8">
        <v>124.61985743570479</v>
      </c>
      <c r="AI119" s="8">
        <v>124.29573171663834</v>
      </c>
      <c r="AJ119" s="8">
        <v>124.91639073186472</v>
      </c>
      <c r="AK119" s="8">
        <v>125.43888504507964</v>
      </c>
      <c r="AL119" s="8">
        <v>123.82534643350051</v>
      </c>
      <c r="AM119" s="8">
        <v>123.99477544965153</v>
      </c>
      <c r="AN119" s="8">
        <v>124.81878254804205</v>
      </c>
      <c r="AO119" s="8">
        <v>128.50408771269579</v>
      </c>
      <c r="AP119" s="8">
        <v>131.63029687033702</v>
      </c>
      <c r="AQ119" s="8">
        <v>133.25644413120924</v>
      </c>
      <c r="AR119" s="8">
        <v>133.88898469880229</v>
      </c>
      <c r="AS119" s="8">
        <v>133.05889097551474</v>
      </c>
      <c r="AT119" s="8">
        <v>130.77796890690882</v>
      </c>
      <c r="AU119" s="8">
        <v>129.11215828227526</v>
      </c>
      <c r="AV119" s="8">
        <v>129.24414103751241</v>
      </c>
      <c r="AW119" s="8">
        <v>130.57206898668753</v>
      </c>
      <c r="AX119" s="8">
        <v>130.7502205806866</v>
      </c>
      <c r="AY119" s="8">
        <v>131.29994983238726</v>
      </c>
      <c r="AZ119" s="8">
        <v>132.61635287181284</v>
      </c>
      <c r="BA119" s="8">
        <v>134.4139485571223</v>
      </c>
      <c r="BB119" s="8">
        <v>133.04646046500315</v>
      </c>
      <c r="BC119" s="8">
        <v>129.62130341357636</v>
      </c>
      <c r="BD119" s="8">
        <v>123.57156801126466</v>
      </c>
      <c r="BE119" s="19">
        <v>116.76814880222179</v>
      </c>
      <c r="BF119" s="8"/>
      <c r="BG119" s="8"/>
      <c r="BH119" s="8"/>
      <c r="BI119" s="8"/>
      <c r="BJ119" s="8"/>
      <c r="BK119" s="8"/>
      <c r="BL119" s="8"/>
      <c r="BM119" s="8"/>
    </row>
    <row r="120" spans="1:65" x14ac:dyDescent="0.2">
      <c r="A120" s="7" t="str">
        <f t="shared" si="1"/>
        <v>gem_mw_gg_QU_14</v>
      </c>
      <c r="B120" s="5" t="s">
        <v>3868</v>
      </c>
      <c r="C120" s="5" t="s">
        <v>536</v>
      </c>
      <c r="D120" s="5">
        <v>14</v>
      </c>
      <c r="E120" s="8">
        <v>100</v>
      </c>
      <c r="F120" s="8">
        <v>100.53305820028918</v>
      </c>
      <c r="G120" s="8">
        <v>99.564138931288994</v>
      </c>
      <c r="H120" s="8">
        <v>99.338469204647893</v>
      </c>
      <c r="I120" s="8">
        <v>99.576831089688653</v>
      </c>
      <c r="J120" s="8">
        <v>100.44228742095754</v>
      </c>
      <c r="K120" s="8">
        <v>101.95314200547773</v>
      </c>
      <c r="L120" s="8">
        <v>106.49992049329275</v>
      </c>
      <c r="M120" s="8">
        <v>110.53199881755506</v>
      </c>
      <c r="N120" s="8">
        <v>111.69256439236221</v>
      </c>
      <c r="O120" s="8">
        <v>109.12565907071905</v>
      </c>
      <c r="P120" s="8">
        <v>109.24949912989989</v>
      </c>
      <c r="Q120" s="8">
        <v>111.60223020904523</v>
      </c>
      <c r="R120" s="8">
        <v>116.31764714565462</v>
      </c>
      <c r="S120" s="8">
        <v>122.07839678152645</v>
      </c>
      <c r="T120" s="8">
        <v>126.42281009901046</v>
      </c>
      <c r="U120" s="8">
        <v>129.07614614356012</v>
      </c>
      <c r="V120" s="8">
        <v>128.19606657374948</v>
      </c>
      <c r="W120" s="8">
        <v>128.23893047607504</v>
      </c>
      <c r="X120" s="8">
        <v>129.8235736546209</v>
      </c>
      <c r="Y120" s="8">
        <v>130.21816287342168</v>
      </c>
      <c r="Z120" s="8">
        <v>127.07207082647437</v>
      </c>
      <c r="AA120" s="8">
        <v>120.64449912329495</v>
      </c>
      <c r="AB120" s="8">
        <v>118.94102046467049</v>
      </c>
      <c r="AC120" s="8">
        <v>120.55986160091435</v>
      </c>
      <c r="AD120" s="8">
        <v>124.66847414207233</v>
      </c>
      <c r="AE120" s="8">
        <v>127.61045385928914</v>
      </c>
      <c r="AF120" s="8">
        <v>131.44803886202314</v>
      </c>
      <c r="AG120" s="8">
        <v>132.9372992105738</v>
      </c>
      <c r="AH120" s="8">
        <v>131.98695878045098</v>
      </c>
      <c r="AI120" s="8">
        <v>130.52319147975189</v>
      </c>
      <c r="AJ120" s="8">
        <v>130.33969450993638</v>
      </c>
      <c r="AK120" s="8">
        <v>132.05039987463888</v>
      </c>
      <c r="AL120" s="8">
        <v>131.64700685074232</v>
      </c>
      <c r="AM120" s="8">
        <v>133.03032603149362</v>
      </c>
      <c r="AN120" s="8">
        <v>133.45111615187079</v>
      </c>
      <c r="AO120" s="8">
        <v>135.15634968447935</v>
      </c>
      <c r="AP120" s="8">
        <v>134.15822872446452</v>
      </c>
      <c r="AQ120" s="8">
        <v>134.18023519864553</v>
      </c>
      <c r="AR120" s="8">
        <v>133.13002434969027</v>
      </c>
      <c r="AS120" s="8">
        <v>131.90857087642061</v>
      </c>
      <c r="AT120" s="8">
        <v>127.98265811196781</v>
      </c>
      <c r="AU120" s="8">
        <v>125.79398460673717</v>
      </c>
      <c r="AV120" s="8">
        <v>125.99906193344196</v>
      </c>
      <c r="AW120" s="8">
        <v>128.72168772565405</v>
      </c>
      <c r="AX120" s="8">
        <v>132.49399526218454</v>
      </c>
      <c r="AY120" s="8">
        <v>137.78744505952901</v>
      </c>
      <c r="AZ120" s="8">
        <v>143.6072747091545</v>
      </c>
      <c r="BA120" s="8">
        <v>145.37656590053052</v>
      </c>
      <c r="BB120" s="8">
        <v>143.7891148437038</v>
      </c>
      <c r="BC120" s="8">
        <v>138.47984319198181</v>
      </c>
      <c r="BD120" s="8">
        <v>132.45749809944144</v>
      </c>
      <c r="BE120" s="19">
        <v>124.47286860364635</v>
      </c>
      <c r="BF120" s="8"/>
      <c r="BG120" s="8"/>
      <c r="BH120" s="8"/>
      <c r="BI120" s="8"/>
      <c r="BJ120" s="8"/>
      <c r="BK120" s="8"/>
      <c r="BL120" s="8"/>
      <c r="BM120" s="8"/>
    </row>
    <row r="121" spans="1:65" x14ac:dyDescent="0.2">
      <c r="A121" s="7" t="str">
        <f t="shared" si="1"/>
        <v>gem_mw_gg_QU_17</v>
      </c>
      <c r="B121" s="5" t="s">
        <v>3868</v>
      </c>
      <c r="C121" s="5" t="s">
        <v>536</v>
      </c>
      <c r="D121" s="5">
        <v>17</v>
      </c>
      <c r="E121" s="8">
        <v>100</v>
      </c>
      <c r="F121" s="8">
        <v>100.66567275150872</v>
      </c>
      <c r="G121" s="8">
        <v>99.703329098115418</v>
      </c>
      <c r="H121" s="8">
        <v>99.054422294727644</v>
      </c>
      <c r="I121" s="8">
        <v>98.825193151309108</v>
      </c>
      <c r="J121" s="8">
        <v>99.477525400680676</v>
      </c>
      <c r="K121" s="8">
        <v>101.00093522795096</v>
      </c>
      <c r="L121" s="8">
        <v>106.36355442970527</v>
      </c>
      <c r="M121" s="8">
        <v>111.91209217800184</v>
      </c>
      <c r="N121" s="8">
        <v>116.58622172664123</v>
      </c>
      <c r="O121" s="8">
        <v>116.84853715484336</v>
      </c>
      <c r="P121" s="8">
        <v>118.29067620468145</v>
      </c>
      <c r="Q121" s="8">
        <v>119.07527214118521</v>
      </c>
      <c r="R121" s="8">
        <v>120.65246649782155</v>
      </c>
      <c r="S121" s="8">
        <v>120.16588974337679</v>
      </c>
      <c r="T121" s="8">
        <v>119.01672575642665</v>
      </c>
      <c r="U121" s="8">
        <v>117.78818521595035</v>
      </c>
      <c r="V121" s="8">
        <v>116.18376070768467</v>
      </c>
      <c r="W121" s="8">
        <v>116.30225946844591</v>
      </c>
      <c r="X121" s="8">
        <v>117.60326619030657</v>
      </c>
      <c r="Y121" s="8">
        <v>119.65513887896748</v>
      </c>
      <c r="Z121" s="8">
        <v>120.45101126640429</v>
      </c>
      <c r="AA121" s="8">
        <v>120.08750937297141</v>
      </c>
      <c r="AB121" s="8">
        <v>122.09231782931438</v>
      </c>
      <c r="AC121" s="8">
        <v>123.47819666594211</v>
      </c>
      <c r="AD121" s="8">
        <v>123.81523982930025</v>
      </c>
      <c r="AE121" s="8">
        <v>122.79582922758982</v>
      </c>
      <c r="AF121" s="8">
        <v>121.38077377633317</v>
      </c>
      <c r="AG121" s="8">
        <v>120.28450453326548</v>
      </c>
      <c r="AH121" s="8">
        <v>119.60667928685268</v>
      </c>
      <c r="AI121" s="8">
        <v>119.2033338466028</v>
      </c>
      <c r="AJ121" s="8">
        <v>120.00364221595048</v>
      </c>
      <c r="AK121" s="8">
        <v>121.17953452173118</v>
      </c>
      <c r="AL121" s="8">
        <v>123.30526040394568</v>
      </c>
      <c r="AM121" s="8">
        <v>126.42088930597049</v>
      </c>
      <c r="AN121" s="8">
        <v>129.76247810700386</v>
      </c>
      <c r="AO121" s="8">
        <v>132.52430908346085</v>
      </c>
      <c r="AP121" s="8">
        <v>134.09582432442258</v>
      </c>
      <c r="AQ121" s="8">
        <v>134.38219666442185</v>
      </c>
      <c r="AR121" s="8">
        <v>134.32111810212317</v>
      </c>
      <c r="AS121" s="8">
        <v>132.70362264684061</v>
      </c>
      <c r="AT121" s="8">
        <v>129.31481020370339</v>
      </c>
      <c r="AU121" s="8">
        <v>127.43664362987123</v>
      </c>
      <c r="AV121" s="8">
        <v>127.67706483444719</v>
      </c>
      <c r="AW121" s="8">
        <v>129.97005413509353</v>
      </c>
      <c r="AX121" s="8">
        <v>131.63545479437673</v>
      </c>
      <c r="AY121" s="8">
        <v>134.75271658652642</v>
      </c>
      <c r="AZ121" s="8">
        <v>137.75509743553843</v>
      </c>
      <c r="BA121" s="8">
        <v>140.45793007636243</v>
      </c>
      <c r="BB121" s="8">
        <v>140.88079995179484</v>
      </c>
      <c r="BC121" s="8">
        <v>138.9019232213316</v>
      </c>
      <c r="BD121" s="8">
        <v>133.26143560935316</v>
      </c>
      <c r="BE121" s="19">
        <v>123.90354769214775</v>
      </c>
      <c r="BF121" s="8"/>
      <c r="BG121" s="8"/>
      <c r="BH121" s="8"/>
      <c r="BI121" s="8"/>
      <c r="BJ121" s="8"/>
      <c r="BK121" s="8"/>
      <c r="BL121" s="8"/>
      <c r="BM121" s="8"/>
    </row>
    <row r="122" spans="1:65" x14ac:dyDescent="0.2">
      <c r="A122" s="7" t="str">
        <f t="shared" si="1"/>
        <v>gem_mw_gg_QU_18</v>
      </c>
      <c r="B122" s="5" t="s">
        <v>3868</v>
      </c>
      <c r="C122" s="5" t="s">
        <v>536</v>
      </c>
      <c r="D122" s="5">
        <v>18</v>
      </c>
      <c r="E122" s="8">
        <v>100</v>
      </c>
      <c r="F122" s="8">
        <v>100.47909270664108</v>
      </c>
      <c r="G122" s="8">
        <v>99.178938231379377</v>
      </c>
      <c r="H122" s="8">
        <v>98.508619239250265</v>
      </c>
      <c r="I122" s="8">
        <v>97.813731983332346</v>
      </c>
      <c r="J122" s="8">
        <v>97.784197223205226</v>
      </c>
      <c r="K122" s="8">
        <v>98.438326823751439</v>
      </c>
      <c r="L122" s="8">
        <v>102.56313843648631</v>
      </c>
      <c r="M122" s="8">
        <v>106.9388117201183</v>
      </c>
      <c r="N122" s="8">
        <v>111.4462094952363</v>
      </c>
      <c r="O122" s="8">
        <v>114.58453752965589</v>
      </c>
      <c r="P122" s="8">
        <v>120.6843349436012</v>
      </c>
      <c r="Q122" s="8">
        <v>124.44742425266647</v>
      </c>
      <c r="R122" s="8">
        <v>126.04670451257614</v>
      </c>
      <c r="S122" s="8">
        <v>124.45015655972766</v>
      </c>
      <c r="T122" s="8">
        <v>122.90687766953467</v>
      </c>
      <c r="U122" s="8">
        <v>122.06956301950356</v>
      </c>
      <c r="V122" s="8">
        <v>121.53679574552403</v>
      </c>
      <c r="W122" s="8">
        <v>122.77129027893017</v>
      </c>
      <c r="X122" s="8">
        <v>124.98164804632057</v>
      </c>
      <c r="Y122" s="8">
        <v>126.35515428368096</v>
      </c>
      <c r="Z122" s="8">
        <v>124.57977877065674</v>
      </c>
      <c r="AA122" s="8">
        <v>122.11371295423157</v>
      </c>
      <c r="AB122" s="8">
        <v>125.36520918596041</v>
      </c>
      <c r="AC122" s="8">
        <v>130.31788791019889</v>
      </c>
      <c r="AD122" s="8">
        <v>133.65598257663541</v>
      </c>
      <c r="AE122" s="8">
        <v>132.82132015241007</v>
      </c>
      <c r="AF122" s="8">
        <v>130.57884372212513</v>
      </c>
      <c r="AG122" s="8">
        <v>128.56854349909301</v>
      </c>
      <c r="AH122" s="8">
        <v>126.02697550410197</v>
      </c>
      <c r="AI122" s="8">
        <v>123.68996704751372</v>
      </c>
      <c r="AJ122" s="8">
        <v>121.92379926421584</v>
      </c>
      <c r="AK122" s="8">
        <v>120.51253617181801</v>
      </c>
      <c r="AL122" s="8">
        <v>120.41625006860643</v>
      </c>
      <c r="AM122" s="8">
        <v>122.15679472765892</v>
      </c>
      <c r="AN122" s="8">
        <v>125.42016838364462</v>
      </c>
      <c r="AO122" s="8">
        <v>129.50587197955781</v>
      </c>
      <c r="AP122" s="8">
        <v>131.77469389795928</v>
      </c>
      <c r="AQ122" s="8">
        <v>133.66427370786494</v>
      </c>
      <c r="AR122" s="8">
        <v>135.43059480391543</v>
      </c>
      <c r="AS122" s="8">
        <v>135.83041992779832</v>
      </c>
      <c r="AT122" s="8">
        <v>133.34440703959254</v>
      </c>
      <c r="AU122" s="8">
        <v>130.65616865422177</v>
      </c>
      <c r="AV122" s="8">
        <v>131.03194209730648</v>
      </c>
      <c r="AW122" s="8">
        <v>133.9506061506703</v>
      </c>
      <c r="AX122" s="8">
        <v>137.07515937941628</v>
      </c>
      <c r="AY122" s="8">
        <v>141.8158240143085</v>
      </c>
      <c r="AZ122" s="8">
        <v>147.47384493507033</v>
      </c>
      <c r="BA122" s="8">
        <v>151.67235892683468</v>
      </c>
      <c r="BB122" s="8">
        <v>153.40400569086901</v>
      </c>
      <c r="BC122" s="8">
        <v>150.97045565983501</v>
      </c>
      <c r="BD122" s="8">
        <v>145.75096598737093</v>
      </c>
      <c r="BE122" s="19">
        <v>136.68503615703659</v>
      </c>
      <c r="BF122" s="8"/>
      <c r="BG122" s="8"/>
      <c r="BH122" s="8"/>
      <c r="BI122" s="8"/>
      <c r="BJ122" s="8"/>
      <c r="BK122" s="8"/>
      <c r="BL122" s="8"/>
      <c r="BM122" s="8"/>
    </row>
    <row r="123" spans="1:65" x14ac:dyDescent="0.2">
      <c r="A123" s="7" t="str">
        <f t="shared" si="1"/>
        <v>gem_mw_gg_QU_19</v>
      </c>
      <c r="B123" s="5" t="s">
        <v>3868</v>
      </c>
      <c r="C123" s="5" t="s">
        <v>536</v>
      </c>
      <c r="D123" s="5">
        <v>19</v>
      </c>
      <c r="E123" s="8">
        <v>100</v>
      </c>
      <c r="F123" s="8">
        <v>100.77096377582298</v>
      </c>
      <c r="G123" s="8">
        <v>100.05259256089722</v>
      </c>
      <c r="H123" s="8">
        <v>99.659926959448043</v>
      </c>
      <c r="I123" s="8">
        <v>99.343817709144375</v>
      </c>
      <c r="J123" s="8">
        <v>99.374357530621225</v>
      </c>
      <c r="K123" s="8">
        <v>100.47119300314444</v>
      </c>
      <c r="L123" s="8">
        <v>105.30477513539375</v>
      </c>
      <c r="M123" s="8">
        <v>110.48953187236276</v>
      </c>
      <c r="N123" s="8">
        <v>115.12267739288465</v>
      </c>
      <c r="O123" s="8">
        <v>116.23520557367156</v>
      </c>
      <c r="P123" s="8">
        <v>119.38805145014207</v>
      </c>
      <c r="Q123" s="8">
        <v>121.62223251449053</v>
      </c>
      <c r="R123" s="8">
        <v>123.83143098411726</v>
      </c>
      <c r="S123" s="8">
        <v>124.31313796404454</v>
      </c>
      <c r="T123" s="8">
        <v>125.08186375883717</v>
      </c>
      <c r="U123" s="8">
        <v>126.0455174114859</v>
      </c>
      <c r="V123" s="8">
        <v>126.55264471681186</v>
      </c>
      <c r="W123" s="8">
        <v>127.77192779870792</v>
      </c>
      <c r="X123" s="8">
        <v>129.79864754598586</v>
      </c>
      <c r="Y123" s="8">
        <v>131.78659292813845</v>
      </c>
      <c r="Z123" s="8">
        <v>132.25531659724939</v>
      </c>
      <c r="AA123" s="8">
        <v>132.54490810831615</v>
      </c>
      <c r="AB123" s="8">
        <v>136.00331404591347</v>
      </c>
      <c r="AC123" s="8">
        <v>138.63268112737879</v>
      </c>
      <c r="AD123" s="8">
        <v>139.38305152154979</v>
      </c>
      <c r="AE123" s="8">
        <v>137.78284861217082</v>
      </c>
      <c r="AF123" s="8">
        <v>135.58792529033533</v>
      </c>
      <c r="AG123" s="8">
        <v>133.48941317244501</v>
      </c>
      <c r="AH123" s="8">
        <v>130.46511529684349</v>
      </c>
      <c r="AI123" s="8">
        <v>128.3345002845991</v>
      </c>
      <c r="AJ123" s="8">
        <v>127.00283011444844</v>
      </c>
      <c r="AK123" s="8">
        <v>126.67032247751786</v>
      </c>
      <c r="AL123" s="8">
        <v>126.40631424793038</v>
      </c>
      <c r="AM123" s="8">
        <v>127.67762432207537</v>
      </c>
      <c r="AN123" s="8">
        <v>129.79844724148185</v>
      </c>
      <c r="AO123" s="8">
        <v>132.9996374333671</v>
      </c>
      <c r="AP123" s="8">
        <v>135.91772189255795</v>
      </c>
      <c r="AQ123" s="8">
        <v>138.11402291571551</v>
      </c>
      <c r="AR123" s="8">
        <v>139.07348129238878</v>
      </c>
      <c r="AS123" s="8">
        <v>138.39521111937327</v>
      </c>
      <c r="AT123" s="8">
        <v>135.24302028662549</v>
      </c>
      <c r="AU123" s="8">
        <v>132.39891918270814</v>
      </c>
      <c r="AV123" s="8">
        <v>130.68867059347292</v>
      </c>
      <c r="AW123" s="8">
        <v>130.59346114630716</v>
      </c>
      <c r="AX123" s="8">
        <v>130.79309912474824</v>
      </c>
      <c r="AY123" s="8">
        <v>132.6701014146162</v>
      </c>
      <c r="AZ123" s="8">
        <v>135.76853540932294</v>
      </c>
      <c r="BA123" s="8">
        <v>139.15261511380825</v>
      </c>
      <c r="BB123" s="8">
        <v>139.96984927117649</v>
      </c>
      <c r="BC123" s="8">
        <v>138.24172075469764</v>
      </c>
      <c r="BD123" s="8">
        <v>132.44648308923934</v>
      </c>
      <c r="BE123" s="19">
        <v>123.42627182965762</v>
      </c>
      <c r="BF123" s="8"/>
      <c r="BG123" s="8"/>
      <c r="BH123" s="8"/>
      <c r="BI123" s="8"/>
      <c r="BJ123" s="8"/>
      <c r="BK123" s="8"/>
      <c r="BL123" s="8"/>
      <c r="BM123" s="8"/>
    </row>
    <row r="124" spans="1:65" x14ac:dyDescent="0.2">
      <c r="A124" s="7" t="str">
        <f t="shared" si="1"/>
        <v>gem_mw_gg_QU_20</v>
      </c>
      <c r="B124" s="5" t="s">
        <v>3868</v>
      </c>
      <c r="C124" s="5" t="s">
        <v>536</v>
      </c>
      <c r="D124" s="5">
        <v>20</v>
      </c>
      <c r="E124" s="8">
        <v>100</v>
      </c>
      <c r="F124" s="8">
        <v>101.01706066506</v>
      </c>
      <c r="G124" s="8">
        <v>100.26768015054238</v>
      </c>
      <c r="H124" s="8">
        <v>99.803567610675728</v>
      </c>
      <c r="I124" s="8">
        <v>99.692360989355748</v>
      </c>
      <c r="J124" s="8">
        <v>100.06201140109484</v>
      </c>
      <c r="K124" s="8">
        <v>100.63293871509593</v>
      </c>
      <c r="L124" s="8">
        <v>104.39755599881825</v>
      </c>
      <c r="M124" s="8">
        <v>108.14891857083251</v>
      </c>
      <c r="N124" s="8">
        <v>111.65648977480998</v>
      </c>
      <c r="O124" s="8">
        <v>112.29567986057289</v>
      </c>
      <c r="P124" s="8">
        <v>115.71926227298009</v>
      </c>
      <c r="Q124" s="8">
        <v>119.36975996468476</v>
      </c>
      <c r="R124" s="8">
        <v>123.58921479677588</v>
      </c>
      <c r="S124" s="8">
        <v>125.22040202037017</v>
      </c>
      <c r="T124" s="8">
        <v>125.82299576816143</v>
      </c>
      <c r="U124" s="8">
        <v>125.32338143614082</v>
      </c>
      <c r="V124" s="8">
        <v>124.38104502615072</v>
      </c>
      <c r="W124" s="8">
        <v>124.90994374796048</v>
      </c>
      <c r="X124" s="8">
        <v>127.24917699379667</v>
      </c>
      <c r="Y124" s="8">
        <v>130.33402902903018</v>
      </c>
      <c r="Z124" s="8">
        <v>133.01367111965291</v>
      </c>
      <c r="AA124" s="8">
        <v>134.60638281113353</v>
      </c>
      <c r="AB124" s="8">
        <v>138.38016815269398</v>
      </c>
      <c r="AC124" s="8">
        <v>140.00538178620914</v>
      </c>
      <c r="AD124" s="8">
        <v>139.91423132498934</v>
      </c>
      <c r="AE124" s="8">
        <v>137.61066545163192</v>
      </c>
      <c r="AF124" s="8">
        <v>135.14609409488699</v>
      </c>
      <c r="AG124" s="8">
        <v>132.22437654691259</v>
      </c>
      <c r="AH124" s="8">
        <v>129.26721870146264</v>
      </c>
      <c r="AI124" s="8">
        <v>127.11379685779487</v>
      </c>
      <c r="AJ124" s="8">
        <v>126.46481465685105</v>
      </c>
      <c r="AK124" s="8">
        <v>126.86863626236261</v>
      </c>
      <c r="AL124" s="8">
        <v>126.97019536982351</v>
      </c>
      <c r="AM124" s="8">
        <v>128.52134288914579</v>
      </c>
      <c r="AN124" s="8">
        <v>129.71737473608235</v>
      </c>
      <c r="AO124" s="8">
        <v>131.67860466325706</v>
      </c>
      <c r="AP124" s="8">
        <v>132.80056309970567</v>
      </c>
      <c r="AQ124" s="8">
        <v>134.41033512842657</v>
      </c>
      <c r="AR124" s="8">
        <v>135.05861791988863</v>
      </c>
      <c r="AS124" s="8">
        <v>134.47690726158092</v>
      </c>
      <c r="AT124" s="8">
        <v>131.13562241395309</v>
      </c>
      <c r="AU124" s="8">
        <v>129.24926558011649</v>
      </c>
      <c r="AV124" s="8">
        <v>128.73859225023949</v>
      </c>
      <c r="AW124" s="8">
        <v>129.72114662932253</v>
      </c>
      <c r="AX124" s="8">
        <v>129.72413052083266</v>
      </c>
      <c r="AY124" s="8">
        <v>129.53025930300262</v>
      </c>
      <c r="AZ124" s="8">
        <v>129.88142469167073</v>
      </c>
      <c r="BA124" s="8">
        <v>129.4703646270996</v>
      </c>
      <c r="BB124" s="8">
        <v>127.47092795090465</v>
      </c>
      <c r="BC124" s="8">
        <v>123.57260672104542</v>
      </c>
      <c r="BD124" s="8">
        <v>117.60103092989435</v>
      </c>
      <c r="BE124" s="19">
        <v>109.66152309540395</v>
      </c>
      <c r="BF124" s="8"/>
      <c r="BG124" s="8"/>
      <c r="BH124" s="8"/>
      <c r="BI124" s="8"/>
      <c r="BJ124" s="8"/>
      <c r="BK124" s="8"/>
      <c r="BL124" s="8"/>
      <c r="BM124" s="8"/>
    </row>
    <row r="125" spans="1:65" x14ac:dyDescent="0.2">
      <c r="A125" s="7" t="str">
        <f t="shared" si="1"/>
        <v>gem_mw_gg_QU_21</v>
      </c>
      <c r="B125" s="5" t="s">
        <v>3868</v>
      </c>
      <c r="C125" s="5" t="s">
        <v>536</v>
      </c>
      <c r="D125" s="5">
        <v>21</v>
      </c>
      <c r="E125" s="8">
        <v>100</v>
      </c>
      <c r="F125" s="8">
        <v>101.14570501742628</v>
      </c>
      <c r="G125" s="8">
        <v>101.27321826961288</v>
      </c>
      <c r="H125" s="8">
        <v>102.05758366937278</v>
      </c>
      <c r="I125" s="8">
        <v>102.3545403522089</v>
      </c>
      <c r="J125" s="8">
        <v>102.7768285949624</v>
      </c>
      <c r="K125" s="8">
        <v>104.02381422718042</v>
      </c>
      <c r="L125" s="8">
        <v>109.59187096326292</v>
      </c>
      <c r="M125" s="8">
        <v>116.25718054007973</v>
      </c>
      <c r="N125" s="8">
        <v>122.40468930362378</v>
      </c>
      <c r="O125" s="8">
        <v>125.22946571173871</v>
      </c>
      <c r="P125" s="8">
        <v>129.10556079167566</v>
      </c>
      <c r="Q125" s="8">
        <v>131.8082502585425</v>
      </c>
      <c r="R125" s="8">
        <v>134.36259430200732</v>
      </c>
      <c r="S125" s="8">
        <v>134.7037582175885</v>
      </c>
      <c r="T125" s="8">
        <v>135.95717231231467</v>
      </c>
      <c r="U125" s="8">
        <v>137.01619704881102</v>
      </c>
      <c r="V125" s="8">
        <v>137.58917894458074</v>
      </c>
      <c r="W125" s="8">
        <v>137.87432321423404</v>
      </c>
      <c r="X125" s="8">
        <v>138.85469101896604</v>
      </c>
      <c r="Y125" s="8">
        <v>140.36953744857595</v>
      </c>
      <c r="Z125" s="8">
        <v>139.82743217889598</v>
      </c>
      <c r="AA125" s="8">
        <v>137.86291530835319</v>
      </c>
      <c r="AB125" s="8">
        <v>140.18720503611806</v>
      </c>
      <c r="AC125" s="8">
        <v>142.70393967026436</v>
      </c>
      <c r="AD125" s="8">
        <v>144.42688825275238</v>
      </c>
      <c r="AE125" s="8">
        <v>142.28793114277866</v>
      </c>
      <c r="AF125" s="8">
        <v>139.63576702773608</v>
      </c>
      <c r="AG125" s="8">
        <v>136.13718839054627</v>
      </c>
      <c r="AH125" s="8">
        <v>132.48881800318091</v>
      </c>
      <c r="AI125" s="8">
        <v>129.01649781596697</v>
      </c>
      <c r="AJ125" s="8">
        <v>127.37139120866148</v>
      </c>
      <c r="AK125" s="8">
        <v>125.74874738038771</v>
      </c>
      <c r="AL125" s="8">
        <v>124.92171301050176</v>
      </c>
      <c r="AM125" s="8">
        <v>125.37860419353031</v>
      </c>
      <c r="AN125" s="8">
        <v>126.81561884794469</v>
      </c>
      <c r="AO125" s="8">
        <v>128.41968082890801</v>
      </c>
      <c r="AP125" s="8">
        <v>129.37199411508143</v>
      </c>
      <c r="AQ125" s="8">
        <v>130.22608267045754</v>
      </c>
      <c r="AR125" s="8">
        <v>131.8583978338925</v>
      </c>
      <c r="AS125" s="8">
        <v>132.70675689042534</v>
      </c>
      <c r="AT125" s="8">
        <v>131.45163577339682</v>
      </c>
      <c r="AU125" s="8">
        <v>130.29446143543916</v>
      </c>
      <c r="AV125" s="8">
        <v>131.13266098768599</v>
      </c>
      <c r="AW125" s="8">
        <v>132.5883332360074</v>
      </c>
      <c r="AX125" s="8">
        <v>132.78084389079447</v>
      </c>
      <c r="AY125" s="8">
        <v>133.44446094719299</v>
      </c>
      <c r="AZ125" s="8">
        <v>135.43354124245494</v>
      </c>
      <c r="BA125" s="8">
        <v>137.94128526870361</v>
      </c>
      <c r="BB125" s="8">
        <v>139.49448929989592</v>
      </c>
      <c r="BC125" s="8">
        <v>138.09866070674087</v>
      </c>
      <c r="BD125" s="8">
        <v>132.65108270447993</v>
      </c>
      <c r="BE125" s="19">
        <v>122.21265302858716</v>
      </c>
      <c r="BF125" s="8"/>
      <c r="BG125" s="8"/>
      <c r="BH125" s="8"/>
      <c r="BI125" s="8"/>
      <c r="BJ125" s="8"/>
      <c r="BK125" s="8"/>
      <c r="BL125" s="8"/>
      <c r="BM125" s="8"/>
    </row>
    <row r="126" spans="1:65" x14ac:dyDescent="0.2">
      <c r="A126" s="7" t="str">
        <f t="shared" si="1"/>
        <v>gem_mw_gg_QU_22</v>
      </c>
      <c r="B126" s="5" t="s">
        <v>3868</v>
      </c>
      <c r="C126" s="5" t="s">
        <v>536</v>
      </c>
      <c r="D126" s="5">
        <v>22</v>
      </c>
      <c r="E126" s="8">
        <v>100</v>
      </c>
      <c r="F126" s="8">
        <v>100.98900405820864</v>
      </c>
      <c r="G126" s="8">
        <v>100.30544919276764</v>
      </c>
      <c r="H126" s="8">
        <v>100.04357403083208</v>
      </c>
      <c r="I126" s="8">
        <v>99.815373894015309</v>
      </c>
      <c r="J126" s="8">
        <v>100.25961020708911</v>
      </c>
      <c r="K126" s="8">
        <v>101.91733348914489</v>
      </c>
      <c r="L126" s="8">
        <v>106.78781333872884</v>
      </c>
      <c r="M126" s="8">
        <v>111.84175360943925</v>
      </c>
      <c r="N126" s="8">
        <v>115.16815059534251</v>
      </c>
      <c r="O126" s="8">
        <v>114.97147815752869</v>
      </c>
      <c r="P126" s="8">
        <v>116.55799924080047</v>
      </c>
      <c r="Q126" s="8">
        <v>118.2997460538748</v>
      </c>
      <c r="R126" s="8">
        <v>120.77452126999852</v>
      </c>
      <c r="S126" s="8">
        <v>121.44596825032568</v>
      </c>
      <c r="T126" s="8">
        <v>122.22265566768006</v>
      </c>
      <c r="U126" s="8">
        <v>122.47099546415859</v>
      </c>
      <c r="V126" s="8">
        <v>121.88515260690671</v>
      </c>
      <c r="W126" s="8">
        <v>121.82874655482287</v>
      </c>
      <c r="X126" s="8">
        <v>123.27239036745243</v>
      </c>
      <c r="Y126" s="8">
        <v>124.82222870237456</v>
      </c>
      <c r="Z126" s="8">
        <v>124.42092156586334</v>
      </c>
      <c r="AA126" s="8">
        <v>122.7494764829741</v>
      </c>
      <c r="AB126" s="8">
        <v>125.30324399585386</v>
      </c>
      <c r="AC126" s="8">
        <v>128.69482818485872</v>
      </c>
      <c r="AD126" s="8">
        <v>131.38015507240365</v>
      </c>
      <c r="AE126" s="8">
        <v>131.71483332633943</v>
      </c>
      <c r="AF126" s="8">
        <v>130.71047519566707</v>
      </c>
      <c r="AG126" s="8">
        <v>128.42873147553027</v>
      </c>
      <c r="AH126" s="8">
        <v>125.02930125902431</v>
      </c>
      <c r="AI126" s="8">
        <v>121.66036337253074</v>
      </c>
      <c r="AJ126" s="8">
        <v>119.79170713554701</v>
      </c>
      <c r="AK126" s="8">
        <v>118.9347613662937</v>
      </c>
      <c r="AL126" s="8">
        <v>119.03533668087583</v>
      </c>
      <c r="AM126" s="8">
        <v>120.64382959135855</v>
      </c>
      <c r="AN126" s="8">
        <v>122.6330117150663</v>
      </c>
      <c r="AO126" s="8">
        <v>125.72595344291237</v>
      </c>
      <c r="AP126" s="8">
        <v>128.2299660923554</v>
      </c>
      <c r="AQ126" s="8">
        <v>130.69438614280074</v>
      </c>
      <c r="AR126" s="8">
        <v>132.23526890744702</v>
      </c>
      <c r="AS126" s="8">
        <v>131.65349550943543</v>
      </c>
      <c r="AT126" s="8">
        <v>128.26422841343756</v>
      </c>
      <c r="AU126" s="8">
        <v>125.14292850457304</v>
      </c>
      <c r="AV126" s="8">
        <v>124.33607222241396</v>
      </c>
      <c r="AW126" s="8">
        <v>125.55497584707176</v>
      </c>
      <c r="AX126" s="8">
        <v>126.66568749060605</v>
      </c>
      <c r="AY126" s="8">
        <v>129.26011729813592</v>
      </c>
      <c r="AZ126" s="8">
        <v>132.57469074727388</v>
      </c>
      <c r="BA126" s="8">
        <v>136.39617018453939</v>
      </c>
      <c r="BB126" s="8">
        <v>138.34036634554937</v>
      </c>
      <c r="BC126" s="8">
        <v>137.79253391744894</v>
      </c>
      <c r="BD126" s="8">
        <v>132.79994186540512</v>
      </c>
      <c r="BE126" s="19">
        <v>123.73994637796014</v>
      </c>
      <c r="BF126" s="8"/>
      <c r="BG126" s="8"/>
      <c r="BH126" s="8"/>
      <c r="BI126" s="8"/>
      <c r="BJ126" s="8"/>
      <c r="BK126" s="8"/>
      <c r="BL126" s="8"/>
      <c r="BM126" s="8"/>
    </row>
    <row r="127" spans="1:65" x14ac:dyDescent="0.2">
      <c r="A127" s="7" t="str">
        <f t="shared" si="1"/>
        <v>gem_mw_gg_QU_23</v>
      </c>
      <c r="B127" s="5" t="s">
        <v>3868</v>
      </c>
      <c r="C127" s="5" t="s">
        <v>536</v>
      </c>
      <c r="D127" s="5">
        <v>23</v>
      </c>
      <c r="E127" s="8">
        <v>100</v>
      </c>
      <c r="F127" s="8">
        <v>98.693133788197017</v>
      </c>
      <c r="G127" s="8">
        <v>96.580768601280852</v>
      </c>
      <c r="H127" s="8">
        <v>96.146462291376409</v>
      </c>
      <c r="I127" s="8">
        <v>96.089591263754798</v>
      </c>
      <c r="J127" s="8">
        <v>97.937717804112353</v>
      </c>
      <c r="K127" s="8">
        <v>103.77781846817568</v>
      </c>
      <c r="L127" s="8">
        <v>115.95205957945086</v>
      </c>
      <c r="M127" s="8">
        <v>128.12188531786342</v>
      </c>
      <c r="N127" s="8">
        <v>136.33841893233253</v>
      </c>
      <c r="O127" s="8">
        <v>137.05775186279061</v>
      </c>
      <c r="P127" s="8">
        <v>135.45030451105475</v>
      </c>
      <c r="Q127" s="8">
        <v>131.07730235517872</v>
      </c>
      <c r="R127" s="8">
        <v>128.67124079172322</v>
      </c>
      <c r="S127" s="8">
        <v>129.13258132592139</v>
      </c>
      <c r="T127" s="8">
        <v>132.82186850778888</v>
      </c>
      <c r="U127" s="8">
        <v>135.99837525073977</v>
      </c>
      <c r="V127" s="8">
        <v>138.11406036481159</v>
      </c>
      <c r="W127" s="8">
        <v>141.091148365988</v>
      </c>
      <c r="X127" s="8">
        <v>145.80359800421488</v>
      </c>
      <c r="Y127" s="8">
        <v>150.09840833557655</v>
      </c>
      <c r="Z127" s="8">
        <v>152.71233954131588</v>
      </c>
      <c r="AA127" s="8">
        <v>154.29437695792325</v>
      </c>
      <c r="AB127" s="8">
        <v>159.80866178647554</v>
      </c>
      <c r="AC127" s="8">
        <v>163.70482654583085</v>
      </c>
      <c r="AD127" s="8">
        <v>165.49127757773169</v>
      </c>
      <c r="AE127" s="8">
        <v>162.30953413349113</v>
      </c>
      <c r="AF127" s="8">
        <v>158.14175051654715</v>
      </c>
      <c r="AG127" s="8">
        <v>152.70086915262399</v>
      </c>
      <c r="AH127" s="8">
        <v>147.63159553780983</v>
      </c>
      <c r="AI127" s="8">
        <v>142.32106902857836</v>
      </c>
      <c r="AJ127" s="8">
        <v>137.79690722616343</v>
      </c>
      <c r="AK127" s="8">
        <v>134.70252643119667</v>
      </c>
      <c r="AL127" s="8">
        <v>131.71425939426129</v>
      </c>
      <c r="AM127" s="8">
        <v>131.08663215292279</v>
      </c>
      <c r="AN127" s="8">
        <v>128.79647415485491</v>
      </c>
      <c r="AO127" s="8">
        <v>128.84603242277862</v>
      </c>
      <c r="AP127" s="8">
        <v>128.95154724580593</v>
      </c>
      <c r="AQ127" s="8">
        <v>128.98643623459597</v>
      </c>
      <c r="AR127" s="8">
        <v>129.38349664254167</v>
      </c>
      <c r="AS127" s="8">
        <v>127.58553044092245</v>
      </c>
      <c r="AT127" s="8">
        <v>125.32956424050401</v>
      </c>
      <c r="AU127" s="8">
        <v>122.69952151888276</v>
      </c>
      <c r="AV127" s="8">
        <v>122.94868438207322</v>
      </c>
      <c r="AW127" s="8">
        <v>125.05778255470659</v>
      </c>
      <c r="AX127" s="8">
        <v>126.18841022665673</v>
      </c>
      <c r="AY127" s="8">
        <v>128.11209167899833</v>
      </c>
      <c r="AZ127" s="8">
        <v>128.96162590777405</v>
      </c>
      <c r="BA127" s="8">
        <v>130.24602172371689</v>
      </c>
      <c r="BB127" s="8">
        <v>130.22912524087897</v>
      </c>
      <c r="BC127" s="8">
        <v>129.22131488280942</v>
      </c>
      <c r="BD127" s="8">
        <v>124.24376393085932</v>
      </c>
      <c r="BE127" s="19">
        <v>114.70647275618123</v>
      </c>
      <c r="BF127" s="8"/>
      <c r="BG127" s="8"/>
      <c r="BH127" s="8"/>
      <c r="BI127" s="8"/>
      <c r="BJ127" s="8"/>
      <c r="BK127" s="8"/>
      <c r="BL127" s="8"/>
      <c r="BM127" s="8"/>
    </row>
    <row r="128" spans="1:65" x14ac:dyDescent="0.2">
      <c r="A128" s="7" t="str">
        <f t="shared" si="1"/>
        <v>gem_mw_gg_QU_24</v>
      </c>
      <c r="B128" s="5" t="s">
        <v>3868</v>
      </c>
      <c r="C128" s="5" t="s">
        <v>536</v>
      </c>
      <c r="D128" s="5">
        <v>24</v>
      </c>
      <c r="E128" s="8">
        <v>100</v>
      </c>
      <c r="F128" s="8">
        <v>100.47122077799547</v>
      </c>
      <c r="G128" s="8">
        <v>99.599972153730661</v>
      </c>
      <c r="H128" s="8">
        <v>99.196032523901422</v>
      </c>
      <c r="I128" s="8">
        <v>99.107812440599972</v>
      </c>
      <c r="J128" s="8">
        <v>98.844820107659373</v>
      </c>
      <c r="K128" s="8">
        <v>100.12844054671346</v>
      </c>
      <c r="L128" s="8">
        <v>106.35689498319145</v>
      </c>
      <c r="M128" s="8">
        <v>113.14784605642684</v>
      </c>
      <c r="N128" s="8">
        <v>118.6293863794815</v>
      </c>
      <c r="O128" s="8">
        <v>119.04351392851702</v>
      </c>
      <c r="P128" s="8">
        <v>121.10741215442685</v>
      </c>
      <c r="Q128" s="8">
        <v>120.76193781916584</v>
      </c>
      <c r="R128" s="8">
        <v>120.55070269918644</v>
      </c>
      <c r="S128" s="8">
        <v>120.86021085169752</v>
      </c>
      <c r="T128" s="8">
        <v>123.86498408276857</v>
      </c>
      <c r="U128" s="8">
        <v>128.26646467491628</v>
      </c>
      <c r="V128" s="8">
        <v>130.49790692184811</v>
      </c>
      <c r="W128" s="8">
        <v>132.39724800455591</v>
      </c>
      <c r="X128" s="8">
        <v>135.88937969193032</v>
      </c>
      <c r="Y128" s="8">
        <v>139.23204506206687</v>
      </c>
      <c r="Z128" s="8">
        <v>141.01408488036387</v>
      </c>
      <c r="AA128" s="8">
        <v>141.36824561227525</v>
      </c>
      <c r="AB128" s="8">
        <v>146.56418290184342</v>
      </c>
      <c r="AC128" s="8">
        <v>150.50352684276962</v>
      </c>
      <c r="AD128" s="8">
        <v>152.31460319616235</v>
      </c>
      <c r="AE128" s="8">
        <v>148.39675645809538</v>
      </c>
      <c r="AF128" s="8">
        <v>144.61707783077679</v>
      </c>
      <c r="AG128" s="8">
        <v>140.69240315607519</v>
      </c>
      <c r="AH128" s="8">
        <v>137.23663640500544</v>
      </c>
      <c r="AI128" s="8">
        <v>133.75204960752555</v>
      </c>
      <c r="AJ128" s="8">
        <v>131.76773684781605</v>
      </c>
      <c r="AK128" s="8">
        <v>130.94457374996696</v>
      </c>
      <c r="AL128" s="8">
        <v>131.19066753179519</v>
      </c>
      <c r="AM128" s="8">
        <v>132.6180206945381</v>
      </c>
      <c r="AN128" s="8">
        <v>134.66556852500065</v>
      </c>
      <c r="AO128" s="8">
        <v>137.81979268278246</v>
      </c>
      <c r="AP128" s="8">
        <v>137.56295641031721</v>
      </c>
      <c r="AQ128" s="8">
        <v>137.73604689344495</v>
      </c>
      <c r="AR128" s="8">
        <v>136.15003371778775</v>
      </c>
      <c r="AS128" s="8">
        <v>135.39594674554823</v>
      </c>
      <c r="AT128" s="8">
        <v>131.77848713489982</v>
      </c>
      <c r="AU128" s="8">
        <v>130.09097146296682</v>
      </c>
      <c r="AV128" s="8">
        <v>131.49725258510102</v>
      </c>
      <c r="AW128" s="8">
        <v>133.79303979296617</v>
      </c>
      <c r="AX128" s="8">
        <v>137.30589257771621</v>
      </c>
      <c r="AY128" s="8">
        <v>141.49107030770907</v>
      </c>
      <c r="AZ128" s="8">
        <v>145.84583507140673</v>
      </c>
      <c r="BA128" s="8">
        <v>146.39784207158962</v>
      </c>
      <c r="BB128" s="8">
        <v>144.22390896955605</v>
      </c>
      <c r="BC128" s="8">
        <v>140.50644910513446</v>
      </c>
      <c r="BD128" s="8">
        <v>135.61635937776768</v>
      </c>
      <c r="BE128" s="19">
        <v>128.22726711616735</v>
      </c>
      <c r="BF128" s="8"/>
      <c r="BG128" s="8"/>
      <c r="BH128" s="8"/>
      <c r="BI128" s="8"/>
      <c r="BJ128" s="8"/>
      <c r="BK128" s="8"/>
      <c r="BL128" s="8"/>
      <c r="BM128" s="8"/>
    </row>
    <row r="129" spans="1:65" x14ac:dyDescent="0.2">
      <c r="A129" s="7" t="str">
        <f t="shared" si="1"/>
        <v>gem_mw_gg_QU_25</v>
      </c>
      <c r="B129" s="5" t="s">
        <v>3868</v>
      </c>
      <c r="C129" s="5" t="s">
        <v>536</v>
      </c>
      <c r="D129" s="5">
        <v>25</v>
      </c>
      <c r="E129" s="8">
        <v>100</v>
      </c>
      <c r="F129" s="8">
        <v>99.320729842143521</v>
      </c>
      <c r="G129" s="8">
        <v>98.767111177593847</v>
      </c>
      <c r="H129" s="8">
        <v>100.92742234872564</v>
      </c>
      <c r="I129" s="8">
        <v>104.54842774811273</v>
      </c>
      <c r="J129" s="8">
        <v>108.0547098189063</v>
      </c>
      <c r="K129" s="8">
        <v>110.54259774423899</v>
      </c>
      <c r="L129" s="8">
        <v>115.07499658842914</v>
      </c>
      <c r="M129" s="8">
        <v>118.17812428074645</v>
      </c>
      <c r="N129" s="8">
        <v>119.68008156427216</v>
      </c>
      <c r="O129" s="8">
        <v>118.6249823333098</v>
      </c>
      <c r="P129" s="8">
        <v>119.56521129985613</v>
      </c>
      <c r="Q129" s="8">
        <v>121.09093646536651</v>
      </c>
      <c r="R129" s="8">
        <v>121.81972969146686</v>
      </c>
      <c r="S129" s="8">
        <v>121.3401659863963</v>
      </c>
      <c r="T129" s="8">
        <v>120.07255939059803</v>
      </c>
      <c r="U129" s="8">
        <v>119.44498393870742</v>
      </c>
      <c r="V129" s="8">
        <v>119.54701715905173</v>
      </c>
      <c r="W129" s="8">
        <v>120.65821713858271</v>
      </c>
      <c r="X129" s="8">
        <v>123.97311354208881</v>
      </c>
      <c r="Y129" s="8">
        <v>125.56960283795472</v>
      </c>
      <c r="Z129" s="8">
        <v>125.37163491572487</v>
      </c>
      <c r="AA129" s="8">
        <v>122.91158305265219</v>
      </c>
      <c r="AB129" s="8">
        <v>125.12670576151272</v>
      </c>
      <c r="AC129" s="8">
        <v>129.08740087617454</v>
      </c>
      <c r="AD129" s="8">
        <v>133.84093380421871</v>
      </c>
      <c r="AE129" s="8">
        <v>136.76769697456521</v>
      </c>
      <c r="AF129" s="8">
        <v>137.89428508791161</v>
      </c>
      <c r="AG129" s="8">
        <v>135.28088258280263</v>
      </c>
      <c r="AH129" s="8">
        <v>132.80029802561575</v>
      </c>
      <c r="AI129" s="8">
        <v>129.86551630514046</v>
      </c>
      <c r="AJ129" s="8">
        <v>129.1846942827149</v>
      </c>
      <c r="AK129" s="8">
        <v>127.74280718119633</v>
      </c>
      <c r="AL129" s="8">
        <v>128.17910784633079</v>
      </c>
      <c r="AM129" s="8">
        <v>131.25685049387184</v>
      </c>
      <c r="AN129" s="8">
        <v>136.41900352792101</v>
      </c>
      <c r="AO129" s="8">
        <v>141.09826329194357</v>
      </c>
      <c r="AP129" s="8">
        <v>144.54130089860871</v>
      </c>
      <c r="AQ129" s="8">
        <v>145.56257856724619</v>
      </c>
      <c r="AR129" s="8">
        <v>146.50483455709286</v>
      </c>
      <c r="AS129" s="8">
        <v>145.62069036997613</v>
      </c>
      <c r="AT129" s="8">
        <v>143.45050270250135</v>
      </c>
      <c r="AU129" s="8">
        <v>141.36318426016456</v>
      </c>
      <c r="AV129" s="8">
        <v>140.40268813485841</v>
      </c>
      <c r="AW129" s="8">
        <v>140.85068270894328</v>
      </c>
      <c r="AX129" s="8">
        <v>142.12539894839963</v>
      </c>
      <c r="AY129" s="8">
        <v>146.13305881510294</v>
      </c>
      <c r="AZ129" s="8">
        <v>150.3860674255593</v>
      </c>
      <c r="BA129" s="8">
        <v>154.6684269185304</v>
      </c>
      <c r="BB129" s="8">
        <v>156.15928150559853</v>
      </c>
      <c r="BC129" s="8">
        <v>155.92082460975107</v>
      </c>
      <c r="BD129" s="8">
        <v>151.98495029120329</v>
      </c>
      <c r="BE129" s="19">
        <v>145.34399768606588</v>
      </c>
      <c r="BF129" s="8"/>
      <c r="BG129" s="8"/>
      <c r="BH129" s="8"/>
      <c r="BI129" s="8"/>
      <c r="BJ129" s="8"/>
      <c r="BK129" s="8"/>
      <c r="BL129" s="8"/>
      <c r="BM129" s="8"/>
    </row>
    <row r="130" spans="1:65" ht="15" x14ac:dyDescent="0.25">
      <c r="AH130" s="35"/>
      <c r="AI130" s="35"/>
      <c r="AJ130" s="35"/>
      <c r="AK130" s="35"/>
      <c r="AL130" s="35"/>
      <c r="AM130" s="35"/>
      <c r="AN130" s="35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BE130" s="17" t="s">
        <v>475</v>
      </c>
      <c r="BF130" s="8"/>
      <c r="BG130" s="8"/>
      <c r="BH130" s="8"/>
      <c r="BI130" s="8"/>
      <c r="BJ130" s="8"/>
      <c r="BK130" s="8"/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1:E150"/>
  <sheetViews>
    <sheetView topLeftCell="A25" workbookViewId="0">
      <selection activeCell="D67" sqref="D67"/>
    </sheetView>
  </sheetViews>
  <sheetFormatPr baseColWidth="10" defaultColWidth="11.19921875" defaultRowHeight="12.75" x14ac:dyDescent="0.2"/>
  <cols>
    <col min="1" max="1" width="14.796875" style="2" customWidth="1"/>
    <col min="2" max="5" width="39" style="2" customWidth="1"/>
    <col min="6" max="16384" width="11.19921875" style="2"/>
  </cols>
  <sheetData>
    <row r="1" spans="1:5" x14ac:dyDescent="0.2">
      <c r="A1" s="2" t="str">
        <f>A40</f>
        <v>60% residenziale, 40% uso ufficio.</v>
      </c>
    </row>
    <row r="3" spans="1:5" x14ac:dyDescent="0.2">
      <c r="B3" s="13">
        <f>hi!C28</f>
        <v>3</v>
      </c>
    </row>
    <row r="7" spans="1:5" x14ac:dyDescent="0.2">
      <c r="A7" s="14" t="s">
        <v>25</v>
      </c>
    </row>
    <row r="8" spans="1:5" x14ac:dyDescent="0.2">
      <c r="B8" s="2" t="s">
        <v>155</v>
      </c>
      <c r="C8" s="2" t="s">
        <v>156</v>
      </c>
      <c r="D8" s="2" t="s">
        <v>157</v>
      </c>
      <c r="E8" s="2" t="s">
        <v>158</v>
      </c>
    </row>
    <row r="9" spans="1:5" x14ac:dyDescent="0.2">
      <c r="A9" s="13" t="str">
        <f>IF(B$3=1,B9,IF(B$3=2,C9,IF(B$3=3,D9,IF(B$3=4,E9,B9))))</f>
        <v>Indice (2000 = 100)</v>
      </c>
      <c r="B9" s="15" t="s">
        <v>3849</v>
      </c>
      <c r="C9" s="16" t="s">
        <v>3850</v>
      </c>
      <c r="D9" s="16" t="s">
        <v>3850</v>
      </c>
      <c r="E9" s="16" t="s">
        <v>3849</v>
      </c>
    </row>
    <row r="10" spans="1:5" x14ac:dyDescent="0.2">
      <c r="A10" s="13" t="str">
        <f>IF(B$3=1,B10,IF(B$3=2,C10,IF(B$3=3,D10,IF(B$3=4,E10,B10))))</f>
        <v>Indice (1. trim. 2010 = 100)</v>
      </c>
      <c r="B10" s="16" t="s">
        <v>3841</v>
      </c>
      <c r="C10" s="16" t="s">
        <v>3842</v>
      </c>
      <c r="D10" s="16" t="s">
        <v>3843</v>
      </c>
      <c r="E10" s="16" t="s">
        <v>3844</v>
      </c>
    </row>
    <row r="11" spans="1:5" x14ac:dyDescent="0.2">
      <c r="A11" s="13" t="str">
        <f>IF(B$3=1,B11,IF(B$3=2,C11,IF(B$3=3,D11,IF(B$3=4,E11,B11))))</f>
        <v>Fonte: indici di mercato per immobili di reddito Fahrländer Partner.</v>
      </c>
      <c r="B11" s="16" t="s">
        <v>3888</v>
      </c>
      <c r="C11" s="166" t="s">
        <v>3953</v>
      </c>
      <c r="D11" s="166" t="s">
        <v>3891</v>
      </c>
      <c r="E11" s="166" t="s">
        <v>3892</v>
      </c>
    </row>
    <row r="12" spans="1:5" x14ac:dyDescent="0.2">
      <c r="A12" s="13" t="str">
        <f>IF(B$3=1,B12,IF(B$3=2,C12,IF(B$3=3,D12,IF(B$3=4,E12,B12))))</f>
        <v>Indici di mercato per immobili di reddito</v>
      </c>
      <c r="B12" s="15" t="s">
        <v>3822</v>
      </c>
      <c r="C12" s="166" t="s">
        <v>3987</v>
      </c>
      <c r="D12" s="166" t="s">
        <v>3893</v>
      </c>
      <c r="E12" s="166" t="s">
        <v>3894</v>
      </c>
    </row>
    <row r="13" spans="1:5" x14ac:dyDescent="0.2">
      <c r="A13" s="13" t="str">
        <f t="shared" ref="A13:A48" si="0">IF(B$3=1,B13,IF(B$3=2,C13,IF(B$3=3,D13,IF(B$3=4,E13,B13))))</f>
        <v>(nuova costruzione)</v>
      </c>
      <c r="B13" s="16" t="s">
        <v>64</v>
      </c>
      <c r="C13" s="16" t="s">
        <v>63</v>
      </c>
      <c r="D13" s="16" t="s">
        <v>343</v>
      </c>
      <c r="E13" s="16" t="s">
        <v>458</v>
      </c>
    </row>
    <row r="14" spans="1:5" x14ac:dyDescent="0.2">
      <c r="A14" s="13" t="str">
        <f t="shared" si="0"/>
        <v>Stato dei dati</v>
      </c>
      <c r="B14" s="16" t="s">
        <v>2</v>
      </c>
      <c r="C14" s="16" t="s">
        <v>65</v>
      </c>
      <c r="D14" s="16" t="s">
        <v>344</v>
      </c>
      <c r="E14" s="16" t="s">
        <v>469</v>
      </c>
    </row>
    <row r="15" spans="1:5" x14ac:dyDescent="0.2">
      <c r="A15" s="13" t="str">
        <f t="shared" si="0"/>
        <v>Metodo:</v>
      </c>
      <c r="B15" s="16" t="s">
        <v>6</v>
      </c>
      <c r="C15" s="16" t="s">
        <v>38</v>
      </c>
      <c r="D15" s="16" t="s">
        <v>345</v>
      </c>
      <c r="E15" s="16" t="s">
        <v>336</v>
      </c>
    </row>
    <row r="16" spans="1:5" x14ac:dyDescent="0.2">
      <c r="A16" s="13" t="str">
        <f t="shared" si="0"/>
        <v>Indici di valore differenziati spazialmente basati su elementi di valore derivati da</v>
      </c>
      <c r="B16" s="16" t="s">
        <v>3889</v>
      </c>
      <c r="C16" s="166" t="s">
        <v>3954</v>
      </c>
      <c r="D16" s="166" t="s">
        <v>3895</v>
      </c>
      <c r="E16" s="166" t="s">
        <v>3896</v>
      </c>
    </row>
    <row r="17" spans="1:5" x14ac:dyDescent="0.2">
      <c r="A17" s="13" t="str">
        <f t="shared" si="0"/>
        <v>transazioni risp. dati ad esse strettamente legati (capitalizzazione netta).</v>
      </c>
      <c r="B17" s="16" t="s">
        <v>3890</v>
      </c>
      <c r="C17" s="166" t="s">
        <v>3955</v>
      </c>
      <c r="D17" s="166" t="s">
        <v>3897</v>
      </c>
      <c r="E17" s="166" t="s">
        <v>3898</v>
      </c>
    </row>
    <row r="18" spans="1:5" x14ac:dyDescent="0.2">
      <c r="A18" s="13" t="str">
        <f t="shared" si="0"/>
        <v xml:space="preserve">Per misurare la performance, il rendimento diretto (cash-flow), il rendimento indiretto (variazione di valore) </v>
      </c>
      <c r="B18" s="16" t="s">
        <v>3882</v>
      </c>
      <c r="C18" s="166" t="s">
        <v>3956</v>
      </c>
      <c r="D18" s="166" t="s">
        <v>3899</v>
      </c>
      <c r="E18" s="166" t="s">
        <v>3900</v>
      </c>
    </row>
    <row r="19" spans="1:5" x14ac:dyDescent="0.2">
      <c r="A19" s="13" t="str">
        <f t="shared" si="0"/>
        <v>e rendimento totale vengono riportati.</v>
      </c>
      <c r="B19" s="16" t="s">
        <v>3883</v>
      </c>
      <c r="C19" s="166" t="s">
        <v>3957</v>
      </c>
      <c r="D19" s="166" t="s">
        <v>3901</v>
      </c>
      <c r="E19" s="166" t="s">
        <v>3902</v>
      </c>
    </row>
    <row r="20" spans="1:5" x14ac:dyDescent="0.2">
      <c r="A20" s="13" t="str">
        <f t="shared" si="0"/>
        <v>Gli indici sono disponibili per le immobili ad uso misto, le case plurifamiliari e immobili con uffici.</v>
      </c>
      <c r="B20" s="16" t="s">
        <v>3886</v>
      </c>
      <c r="C20" s="166" t="s">
        <v>3958</v>
      </c>
      <c r="D20" s="166" t="s">
        <v>3903</v>
      </c>
      <c r="E20" s="166" t="s">
        <v>3904</v>
      </c>
    </row>
    <row r="21" spans="1:5" x14ac:dyDescent="0.2">
      <c r="A21" s="13" t="str">
        <f t="shared" si="0"/>
        <v>L'indicizzazione pondera i valori di mercato aggregati e i redditi netti degli immobili con qualità costanti.</v>
      </c>
      <c r="B21" s="16" t="s">
        <v>3884</v>
      </c>
      <c r="C21" s="166" t="s">
        <v>3959</v>
      </c>
      <c r="D21" s="166" t="s">
        <v>3905</v>
      </c>
      <c r="E21" s="166" t="s">
        <v>3906</v>
      </c>
    </row>
    <row r="22" spans="1:5" x14ac:dyDescent="0.2">
      <c r="A22" s="13" t="str">
        <f t="shared" si="0"/>
        <v>Gli indici nazionali e regionali sono pubblicati senza smoothing.</v>
      </c>
      <c r="B22" s="16" t="s">
        <v>3885</v>
      </c>
      <c r="C22" s="166" t="s">
        <v>3960</v>
      </c>
      <c r="D22" s="166" t="s">
        <v>3907</v>
      </c>
      <c r="E22" s="166" t="s">
        <v>3908</v>
      </c>
    </row>
    <row r="23" spans="1:5" x14ac:dyDescent="0.2">
      <c r="A23" s="13" t="str">
        <f t="shared" si="0"/>
        <v>Aggregati</v>
      </c>
      <c r="B23" s="16" t="s">
        <v>7</v>
      </c>
      <c r="C23" s="16" t="s">
        <v>39</v>
      </c>
      <c r="D23" s="16" t="s">
        <v>346</v>
      </c>
      <c r="E23" s="16" t="s">
        <v>459</v>
      </c>
    </row>
    <row r="24" spans="1:5" x14ac:dyDescent="0.2">
      <c r="A24" s="13" t="str">
        <f t="shared" si="0"/>
        <v>Svizzera, regioni FPRE, cantoni</v>
      </c>
      <c r="B24" s="16" t="s">
        <v>407</v>
      </c>
      <c r="C24" s="16" t="s">
        <v>408</v>
      </c>
      <c r="D24" s="16" t="s">
        <v>409</v>
      </c>
      <c r="E24" s="16" t="s">
        <v>460</v>
      </c>
    </row>
    <row r="25" spans="1:5" x14ac:dyDescent="0.2">
      <c r="A25" s="13" t="str">
        <f t="shared" si="0"/>
        <v>Regione</v>
      </c>
      <c r="B25" s="16" t="s">
        <v>3789</v>
      </c>
      <c r="C25" s="16" t="s">
        <v>3817</v>
      </c>
      <c r="D25" s="16" t="s">
        <v>3818</v>
      </c>
      <c r="E25" s="16" t="s">
        <v>3789</v>
      </c>
    </row>
    <row r="26" spans="1:5" x14ac:dyDescent="0.2">
      <c r="A26" s="13" t="str">
        <f t="shared" si="0"/>
        <v>Cantone:</v>
      </c>
      <c r="B26" s="16" t="s">
        <v>3819</v>
      </c>
      <c r="C26" s="16" t="s">
        <v>3820</v>
      </c>
      <c r="D26" s="16" t="s">
        <v>3821</v>
      </c>
      <c r="E26" s="16" t="s">
        <v>3820</v>
      </c>
    </row>
    <row r="27" spans="1:5" x14ac:dyDescent="0.2">
      <c r="A27" s="13" t="str">
        <f t="shared" si="0"/>
        <v>(altri aggregati su domanda).</v>
      </c>
      <c r="B27" s="16" t="s">
        <v>172</v>
      </c>
      <c r="C27" s="16" t="s">
        <v>173</v>
      </c>
      <c r="D27" s="16" t="s">
        <v>347</v>
      </c>
      <c r="E27" s="16" t="s">
        <v>461</v>
      </c>
    </row>
    <row r="28" spans="1:5" x14ac:dyDescent="0.2">
      <c r="A28" s="13" t="str">
        <f t="shared" si="0"/>
        <v>L'aggregazione è ponderata con il valore di transazione.</v>
      </c>
      <c r="B28" s="16" t="s">
        <v>16</v>
      </c>
      <c r="C28" s="16" t="s">
        <v>40</v>
      </c>
      <c r="D28" s="16" t="s">
        <v>348</v>
      </c>
      <c r="E28" s="16" t="s">
        <v>470</v>
      </c>
    </row>
    <row r="29" spans="1:5" x14ac:dyDescent="0.2">
      <c r="A29" s="13" t="str">
        <f t="shared" si="0"/>
        <v>Specificazione degli immobili:</v>
      </c>
      <c r="B29" s="16" t="s">
        <v>3864</v>
      </c>
      <c r="C29" s="166" t="s">
        <v>3961</v>
      </c>
      <c r="D29" s="166" t="s">
        <v>3909</v>
      </c>
      <c r="E29" s="166" t="s">
        <v>3910</v>
      </c>
    </row>
    <row r="30" spans="1:5" x14ac:dyDescent="0.2">
      <c r="A30" s="13" t="str">
        <f t="shared" si="0"/>
        <v>dei prezzi:</v>
      </c>
      <c r="B30" s="16" t="s">
        <v>64</v>
      </c>
      <c r="C30" s="16" t="s">
        <v>175</v>
      </c>
      <c r="D30" s="16" t="s">
        <v>349</v>
      </c>
      <c r="E30" s="16" t="s">
        <v>64</v>
      </c>
    </row>
    <row r="31" spans="1:5" x14ac:dyDescent="0.2">
      <c r="A31" s="13" t="str">
        <f t="shared" si="0"/>
        <v>Case plurifamiliari:</v>
      </c>
      <c r="B31" s="16" t="s">
        <v>3873</v>
      </c>
      <c r="C31" s="166" t="s">
        <v>3962</v>
      </c>
      <c r="D31" s="166" t="s">
        <v>3911</v>
      </c>
      <c r="E31" s="166" t="s">
        <v>3912</v>
      </c>
    </row>
    <row r="32" spans="1:5" x14ac:dyDescent="0.2">
      <c r="A32" s="13" t="str">
        <f t="shared" si="0"/>
        <v>Nuova costruzione, standard medio, micro-situazione media</v>
      </c>
      <c r="B32" s="156" t="s">
        <v>537</v>
      </c>
      <c r="C32" s="156" t="s">
        <v>3963</v>
      </c>
      <c r="D32" s="156" t="s">
        <v>3572</v>
      </c>
      <c r="E32" s="156" t="s">
        <v>538</v>
      </c>
    </row>
    <row r="33" spans="1:5" x14ac:dyDescent="0.2">
      <c r="A33" s="13" t="str">
        <f t="shared" si="0"/>
        <v>5 appartamenti da 3 locali e 5 appartamenti di 5 locali</v>
      </c>
      <c r="B33" s="16" t="s">
        <v>3865</v>
      </c>
      <c r="C33" s="166" t="s">
        <v>3964</v>
      </c>
      <c r="D33" s="166" t="s">
        <v>3913</v>
      </c>
      <c r="E33" s="166" t="s">
        <v>3914</v>
      </c>
    </row>
    <row r="34" spans="1:5" x14ac:dyDescent="0.2">
      <c r="A34" s="13">
        <f t="shared" si="0"/>
        <v>0</v>
      </c>
      <c r="B34" s="16"/>
      <c r="C34" s="16"/>
      <c r="D34" s="16"/>
      <c r="E34" s="16"/>
    </row>
    <row r="35" spans="1:5" x14ac:dyDescent="0.2">
      <c r="A35" s="13" t="str">
        <f t="shared" si="0"/>
        <v>Immobili con uffici:</v>
      </c>
      <c r="B35" s="16" t="s">
        <v>3874</v>
      </c>
      <c r="C35" s="166" t="s">
        <v>3965</v>
      </c>
      <c r="D35" s="166" t="s">
        <v>3915</v>
      </c>
      <c r="E35" s="166" t="s">
        <v>3916</v>
      </c>
    </row>
    <row r="36" spans="1:5" x14ac:dyDescent="0.2">
      <c r="A36" s="13" t="str">
        <f t="shared" si="0"/>
        <v>Nuova costruzione, standard medio,  buona posizione micro</v>
      </c>
      <c r="B36" s="156" t="s">
        <v>15</v>
      </c>
      <c r="C36" s="156" t="s">
        <v>42</v>
      </c>
      <c r="D36" s="156" t="s">
        <v>389</v>
      </c>
      <c r="E36" s="156" t="s">
        <v>462</v>
      </c>
    </row>
    <row r="37" spans="1:5" x14ac:dyDescent="0.2">
      <c r="A37" s="13" t="str">
        <f t="shared" si="0"/>
        <v>1'000m2 SU</v>
      </c>
      <c r="B37" s="16" t="s">
        <v>3866</v>
      </c>
      <c r="C37" s="166" t="s">
        <v>3917</v>
      </c>
      <c r="D37" s="166" t="s">
        <v>3917</v>
      </c>
      <c r="E37" s="166" t="s">
        <v>3918</v>
      </c>
    </row>
    <row r="38" spans="1:5" x14ac:dyDescent="0.2">
      <c r="A38" s="13">
        <f t="shared" si="0"/>
        <v>0</v>
      </c>
      <c r="B38" s="16"/>
      <c r="C38" s="16"/>
      <c r="D38" s="16"/>
      <c r="E38" s="16"/>
    </row>
    <row r="39" spans="1:5" x14ac:dyDescent="0.2">
      <c r="A39" s="13" t="str">
        <f t="shared" si="0"/>
        <v>Immobili ad uso misto:</v>
      </c>
      <c r="B39" s="16" t="s">
        <v>3875</v>
      </c>
      <c r="C39" s="166" t="s">
        <v>3966</v>
      </c>
      <c r="D39" s="166" t="s">
        <v>3919</v>
      </c>
      <c r="E39" s="166" t="s">
        <v>3920</v>
      </c>
    </row>
    <row r="40" spans="1:5" x14ac:dyDescent="0.2">
      <c r="A40" s="13" t="str">
        <f t="shared" si="0"/>
        <v>60% residenziale, 40% uso ufficio.</v>
      </c>
      <c r="B40" s="16" t="s">
        <v>3887</v>
      </c>
      <c r="C40" s="166" t="s">
        <v>3967</v>
      </c>
      <c r="D40" s="166" t="s">
        <v>3921</v>
      </c>
      <c r="E40" s="166" t="s">
        <v>3922</v>
      </c>
    </row>
    <row r="41" spans="1:5" x14ac:dyDescent="0.2">
      <c r="A41" s="13" t="str">
        <f t="shared" si="0"/>
        <v>PPE: 180m2 SUP SIA 416.</v>
      </c>
      <c r="B41" s="16" t="s">
        <v>174</v>
      </c>
      <c r="C41" s="16" t="s">
        <v>392</v>
      </c>
      <c r="D41" s="16" t="s">
        <v>392</v>
      </c>
      <c r="E41" s="16" t="s">
        <v>463</v>
      </c>
    </row>
    <row r="42" spans="1:5" x14ac:dyDescent="0.2">
      <c r="A42" s="13" t="str">
        <f t="shared" si="0"/>
        <v xml:space="preserve">CU: indipendente, 900m2 superficie del terreno, 1250m3 SIA 416. </v>
      </c>
      <c r="B42" s="16" t="s">
        <v>539</v>
      </c>
      <c r="C42" s="16" t="s">
        <v>540</v>
      </c>
      <c r="D42" s="16" t="s">
        <v>541</v>
      </c>
      <c r="E42" s="16" t="s">
        <v>542</v>
      </c>
    </row>
    <row r="43" spans="1:5" x14ac:dyDescent="0.2">
      <c r="A43" s="13" t="str">
        <f t="shared" si="0"/>
        <v>Bibliografia:</v>
      </c>
      <c r="B43" s="16" t="s">
        <v>8</v>
      </c>
      <c r="C43" s="16" t="s">
        <v>43</v>
      </c>
      <c r="D43" s="16" t="s">
        <v>350</v>
      </c>
      <c r="E43" s="16" t="s">
        <v>464</v>
      </c>
    </row>
    <row r="44" spans="1:5" x14ac:dyDescent="0.2">
      <c r="A44" s="13" t="str">
        <f t="shared" si="0"/>
        <v>Fahrländer Partner (2019)</v>
      </c>
      <c r="B44" s="16" t="s">
        <v>3878</v>
      </c>
      <c r="C44" s="16" t="s">
        <v>3878</v>
      </c>
      <c r="D44" s="16" t="s">
        <v>3878</v>
      </c>
      <c r="E44" s="16" t="s">
        <v>3878</v>
      </c>
    </row>
    <row r="45" spans="1:5" x14ac:dyDescent="0.2">
      <c r="A45" s="13" t="str">
        <f t="shared" ref="A45" si="1">IF(B$3=1,B45,IF(B$3=2,C45,IF(B$3=3,D45,IF(B$3=4,E45,B45))))</f>
        <v>Marktindizes für Renditeimmobilien, in: Immobilien-Almanach Schweiz 2020, p. 93-108.</v>
      </c>
      <c r="B45" s="16" t="s">
        <v>3879</v>
      </c>
      <c r="C45" s="166" t="s">
        <v>3983</v>
      </c>
      <c r="D45" s="166" t="s">
        <v>3982</v>
      </c>
      <c r="E45" s="166" t="s">
        <v>3982</v>
      </c>
    </row>
    <row r="46" spans="1:5" x14ac:dyDescent="0.2">
      <c r="A46" s="13" t="str">
        <f t="shared" si="0"/>
        <v>Indice dei prezzi di transazione per immobili di FPRE: breve descrizione del metodo.</v>
      </c>
      <c r="B46" s="16" t="s">
        <v>3586</v>
      </c>
      <c r="C46" s="16" t="s">
        <v>3587</v>
      </c>
      <c r="D46" s="16" t="s">
        <v>3588</v>
      </c>
      <c r="E46" s="16" t="s">
        <v>3589</v>
      </c>
    </row>
    <row r="47" spans="1:5" x14ac:dyDescent="0.2">
      <c r="A47" s="13" t="str">
        <f t="shared" si="0"/>
        <v>Bibliografia in allegato alla descrizione</v>
      </c>
      <c r="B47" s="16" t="s">
        <v>12</v>
      </c>
      <c r="C47" s="16" t="s">
        <v>66</v>
      </c>
      <c r="D47" s="16" t="s">
        <v>382</v>
      </c>
      <c r="E47" s="16" t="s">
        <v>465</v>
      </c>
    </row>
    <row r="48" spans="1:5" x14ac:dyDescent="0.2">
      <c r="A48" s="13" t="str">
        <f t="shared" si="0"/>
        <v>Sommario degli indici (nuova costruzione)</v>
      </c>
      <c r="B48" s="16" t="s">
        <v>21</v>
      </c>
      <c r="C48" s="16" t="s">
        <v>41</v>
      </c>
      <c r="D48" s="16" t="s">
        <v>351</v>
      </c>
      <c r="E48" s="16" t="s">
        <v>467</v>
      </c>
    </row>
    <row r="49" spans="1:5" x14ac:dyDescent="0.2">
      <c r="A49" s="13" t="str">
        <f t="shared" ref="A49:A60" si="2">IF(B$3=1,B49,IF(B$3=2,C49,IF(B$3=3,D49,IF(B$3=4,E49,B49))))</f>
        <v>Indici globali:</v>
      </c>
      <c r="B49" s="16" t="s">
        <v>3544</v>
      </c>
      <c r="C49" s="16" t="s">
        <v>3569</v>
      </c>
      <c r="D49" s="16" t="s">
        <v>3570</v>
      </c>
      <c r="E49" s="16" t="s">
        <v>3561</v>
      </c>
    </row>
    <row r="50" spans="1:5" x14ac:dyDescent="0.2">
      <c r="A50" s="13" t="str">
        <f t="shared" si="2"/>
        <v>Appartamenti di proprietà (aggregato ponderato dei tre segmenti di mercato di PPP)</v>
      </c>
      <c r="B50" s="16" t="s">
        <v>3547</v>
      </c>
      <c r="C50" s="16" t="s">
        <v>3564</v>
      </c>
      <c r="D50" s="16" t="s">
        <v>3571</v>
      </c>
      <c r="E50" s="16" t="s">
        <v>3568</v>
      </c>
    </row>
    <row r="51" spans="1:5" x14ac:dyDescent="0.2">
      <c r="A51" s="13" t="str">
        <f t="shared" si="2"/>
        <v>Case unifamiliari (aggregato ponderato dei tre segmenti di mercato di CU)</v>
      </c>
      <c r="B51" s="16" t="s">
        <v>3546</v>
      </c>
      <c r="C51" s="16" t="s">
        <v>3565</v>
      </c>
      <c r="D51" s="16" t="s">
        <v>3923</v>
      </c>
      <c r="E51" s="16" t="s">
        <v>3567</v>
      </c>
    </row>
    <row r="52" spans="1:5" x14ac:dyDescent="0.2">
      <c r="A52" s="13" t="str">
        <f t="shared" si="2"/>
        <v>Proprietà privata (aggregato ponderato di tutti i segmenti di mercato)</v>
      </c>
      <c r="B52" s="16" t="s">
        <v>3548</v>
      </c>
      <c r="C52" s="16" t="s">
        <v>3562</v>
      </c>
      <c r="D52" s="16" t="s">
        <v>3698</v>
      </c>
      <c r="E52" s="16" t="s">
        <v>3563</v>
      </c>
    </row>
    <row r="53" spans="1:5" x14ac:dyDescent="0.2">
      <c r="A53" s="13" t="str">
        <f t="shared" si="2"/>
        <v>Terreno edificabile CPF: 8 APP, indice di sfruttamento: 0.6</v>
      </c>
      <c r="B53" s="16" t="s">
        <v>3654</v>
      </c>
      <c r="C53" s="16" t="s">
        <v>3656</v>
      </c>
      <c r="D53" s="16" t="s">
        <v>3657</v>
      </c>
      <c r="E53" s="16" t="s">
        <v>3924</v>
      </c>
    </row>
    <row r="54" spans="1:5" x14ac:dyDescent="0.2">
      <c r="A54" s="13" t="str">
        <f t="shared" si="2"/>
        <v>Confronto annuale</v>
      </c>
      <c r="B54" s="16" t="s">
        <v>3776</v>
      </c>
      <c r="C54" s="16" t="s">
        <v>3780</v>
      </c>
      <c r="D54" s="16" t="s">
        <v>3783</v>
      </c>
      <c r="E54" s="16" t="s">
        <v>3778</v>
      </c>
    </row>
    <row r="55" spans="1:5" x14ac:dyDescent="0.2">
      <c r="A55" s="13" t="str">
        <f t="shared" si="2"/>
        <v>Confronto a 5 anni</v>
      </c>
      <c r="B55" s="16" t="s">
        <v>3777</v>
      </c>
      <c r="C55" s="16" t="s">
        <v>3781</v>
      </c>
      <c r="D55" s="16" t="s">
        <v>3782</v>
      </c>
      <c r="E55" s="16" t="s">
        <v>3779</v>
      </c>
    </row>
    <row r="56" spans="1:5" x14ac:dyDescent="0.2">
      <c r="A56" s="13" t="str">
        <f t="shared" si="2"/>
        <v>Tassi di variazione</v>
      </c>
      <c r="B56" s="16" t="s">
        <v>3871</v>
      </c>
      <c r="C56" s="166" t="s">
        <v>3968</v>
      </c>
      <c r="D56" s="166" t="s">
        <v>3925</v>
      </c>
      <c r="E56" s="166" t="s">
        <v>3926</v>
      </c>
    </row>
    <row r="57" spans="1:5" x14ac:dyDescent="0.2">
      <c r="A57" s="13" t="str">
        <f t="shared" si="2"/>
        <v xml:space="preserve">e </v>
      </c>
      <c r="B57" s="16" t="s">
        <v>3881</v>
      </c>
      <c r="C57" s="166" t="s">
        <v>3969</v>
      </c>
      <c r="D57" s="166" t="s">
        <v>3927</v>
      </c>
      <c r="E57" s="166" t="s">
        <v>3928</v>
      </c>
    </row>
    <row r="58" spans="1:5" x14ac:dyDescent="0.2">
      <c r="A58" s="13" t="str">
        <f t="shared" si="2"/>
        <v>Indice:</v>
      </c>
      <c r="B58" s="16" t="s">
        <v>3784</v>
      </c>
      <c r="C58" s="16" t="s">
        <v>3785</v>
      </c>
      <c r="D58" s="16" t="s">
        <v>3785</v>
      </c>
      <c r="E58" s="16" t="s">
        <v>3784</v>
      </c>
    </row>
    <row r="59" spans="1:5" x14ac:dyDescent="0.2">
      <c r="A59" s="13" t="str">
        <f t="shared" si="2"/>
        <v>Lingua:</v>
      </c>
      <c r="B59" s="2" t="s">
        <v>3775</v>
      </c>
      <c r="C59" s="2" t="s">
        <v>3786</v>
      </c>
      <c r="D59" s="2" t="s">
        <v>3787</v>
      </c>
      <c r="E59" s="2" t="s">
        <v>3788</v>
      </c>
    </row>
    <row r="60" spans="1:5" x14ac:dyDescent="0.2">
      <c r="A60" s="46" t="str">
        <f t="shared" si="2"/>
        <v>Stampare</v>
      </c>
      <c r="B60" s="2" t="s">
        <v>3813</v>
      </c>
      <c r="C60" s="2" t="s">
        <v>3814</v>
      </c>
      <c r="D60" s="2" t="s">
        <v>3815</v>
      </c>
      <c r="E60" s="2" t="s">
        <v>3816</v>
      </c>
    </row>
    <row r="61" spans="1:5" x14ac:dyDescent="0.2">
      <c r="C61" s="167"/>
      <c r="D61" s="167"/>
    </row>
    <row r="62" spans="1:5" x14ac:dyDescent="0.2">
      <c r="A62" s="14" t="s">
        <v>171</v>
      </c>
      <c r="C62" s="167"/>
      <c r="D62" s="167"/>
    </row>
    <row r="63" spans="1:5" x14ac:dyDescent="0.2">
      <c r="B63" s="2" t="s">
        <v>155</v>
      </c>
      <c r="C63" s="2" t="s">
        <v>156</v>
      </c>
      <c r="D63" s="2" t="s">
        <v>157</v>
      </c>
      <c r="E63" s="2" t="s">
        <v>158</v>
      </c>
    </row>
    <row r="64" spans="1:5" x14ac:dyDescent="0.2">
      <c r="A64" s="13" t="str">
        <f>IF(B$3=1,B64,IF(B$3=2,C64,IF(B$3=3,D64,IF(B$3=4,E64,B64))))</f>
        <v>Indici Svizzera (nuova costruzione)</v>
      </c>
      <c r="B64" s="15" t="s">
        <v>22</v>
      </c>
      <c r="C64" s="16" t="s">
        <v>3970</v>
      </c>
      <c r="D64" s="16" t="s">
        <v>3929</v>
      </c>
      <c r="E64" s="16" t="s">
        <v>466</v>
      </c>
    </row>
    <row r="65" spans="1:5" x14ac:dyDescent="0.2">
      <c r="A65" s="13" t="str">
        <f t="shared" ref="A65:A88" si="3">IF(B$3=1,B65,IF(B$3=2,C65,IF(B$3=3,D65,IF(B$3=4,E65,B65))))</f>
        <v>Rendimento totale Svizzera</v>
      </c>
      <c r="B65" s="15" t="s">
        <v>3869</v>
      </c>
      <c r="C65" s="166" t="s">
        <v>3971</v>
      </c>
      <c r="D65" s="166" t="s">
        <v>3930</v>
      </c>
      <c r="E65" s="166" t="s">
        <v>3931</v>
      </c>
    </row>
    <row r="66" spans="1:5" x14ac:dyDescent="0.2">
      <c r="A66" s="13" t="str">
        <f t="shared" si="3"/>
        <v>Indici Svizzera (media annuale 2000 = 100)</v>
      </c>
      <c r="B66" s="15" t="s">
        <v>3870</v>
      </c>
      <c r="C66" s="166" t="s">
        <v>3972</v>
      </c>
      <c r="D66" s="166" t="s">
        <v>3996</v>
      </c>
      <c r="E66" s="166" t="s">
        <v>3932</v>
      </c>
    </row>
    <row r="67" spans="1:5" x14ac:dyDescent="0.2">
      <c r="A67" s="13" t="str">
        <f t="shared" si="3"/>
        <v>Indici Svizzera (1. trimestre 2010 = 100, trimestrale)</v>
      </c>
      <c r="B67" s="15" t="s">
        <v>3845</v>
      </c>
      <c r="C67" s="16" t="s">
        <v>3973</v>
      </c>
      <c r="D67" s="16" t="s">
        <v>3933</v>
      </c>
      <c r="E67" s="16" t="s">
        <v>3846</v>
      </c>
    </row>
    <row r="68" spans="1:5" x14ac:dyDescent="0.2">
      <c r="A68" s="13" t="str">
        <f t="shared" si="3"/>
        <v>Svizzera</v>
      </c>
      <c r="B68" s="15" t="s">
        <v>26</v>
      </c>
      <c r="C68" s="16" t="s">
        <v>29</v>
      </c>
      <c r="D68" s="16" t="s">
        <v>30</v>
      </c>
      <c r="E68" s="16" t="s">
        <v>176</v>
      </c>
    </row>
    <row r="69" spans="1:5" x14ac:dyDescent="0.2">
      <c r="A69" s="13" t="str">
        <f t="shared" si="3"/>
        <v>Segmento di mercato</v>
      </c>
      <c r="B69" s="15" t="s">
        <v>3549</v>
      </c>
      <c r="C69" s="16" t="s">
        <v>3552</v>
      </c>
      <c r="D69" s="16" t="s">
        <v>3553</v>
      </c>
      <c r="E69" s="16" t="s">
        <v>3554</v>
      </c>
    </row>
    <row r="70" spans="1:5" x14ac:dyDescent="0.2">
      <c r="A70" s="13" t="str">
        <f t="shared" si="3"/>
        <v>inferiore</v>
      </c>
      <c r="B70" s="15" t="s">
        <v>3</v>
      </c>
      <c r="C70" s="16" t="s">
        <v>44</v>
      </c>
      <c r="D70" s="16" t="s">
        <v>352</v>
      </c>
      <c r="E70" s="16" t="s">
        <v>340</v>
      </c>
    </row>
    <row r="71" spans="1:5" x14ac:dyDescent="0.2">
      <c r="A71" s="13" t="str">
        <f t="shared" si="3"/>
        <v>medio</v>
      </c>
      <c r="B71" s="15" t="s">
        <v>4</v>
      </c>
      <c r="C71" s="16" t="s">
        <v>45</v>
      </c>
      <c r="D71" s="16" t="s">
        <v>354</v>
      </c>
      <c r="E71" s="16" t="s">
        <v>338</v>
      </c>
    </row>
    <row r="72" spans="1:5" x14ac:dyDescent="0.2">
      <c r="A72" s="13" t="str">
        <f t="shared" si="3"/>
        <v>superiore</v>
      </c>
      <c r="B72" s="15" t="s">
        <v>5</v>
      </c>
      <c r="C72" s="16" t="s">
        <v>46</v>
      </c>
      <c r="D72" s="16" t="s">
        <v>353</v>
      </c>
      <c r="E72" s="16" t="s">
        <v>339</v>
      </c>
    </row>
    <row r="73" spans="1:5" x14ac:dyDescent="0.2">
      <c r="A73" s="13" t="str">
        <f t="shared" si="3"/>
        <v>Reddito netto</v>
      </c>
      <c r="B73" s="15" t="s">
        <v>3847</v>
      </c>
      <c r="C73" s="166" t="s">
        <v>3974</v>
      </c>
      <c r="D73" s="166" t="s">
        <v>3934</v>
      </c>
      <c r="E73" s="166" t="s">
        <v>3935</v>
      </c>
    </row>
    <row r="74" spans="1:5" x14ac:dyDescent="0.2">
      <c r="A74" s="13" t="str">
        <f t="shared" si="3"/>
        <v>Valore di mercato</v>
      </c>
      <c r="B74" s="15" t="s">
        <v>3848</v>
      </c>
      <c r="C74" s="166" t="s">
        <v>3975</v>
      </c>
      <c r="D74" s="166" t="s">
        <v>3936</v>
      </c>
      <c r="E74" s="166" t="s">
        <v>3937</v>
      </c>
    </row>
    <row r="75" spans="1:5" x14ac:dyDescent="0.2">
      <c r="A75" s="13" t="str">
        <f t="shared" si="3"/>
        <v>Rendimento da cash-flow</v>
      </c>
      <c r="B75" s="15" t="s">
        <v>3838</v>
      </c>
      <c r="C75" s="166" t="s">
        <v>3976</v>
      </c>
      <c r="D75" s="166" t="s">
        <v>3938</v>
      </c>
      <c r="E75" s="166" t="s">
        <v>3939</v>
      </c>
    </row>
    <row r="76" spans="1:5" x14ac:dyDescent="0.2">
      <c r="A76" s="13" t="str">
        <f t="shared" si="3"/>
        <v>Rendimento da variazione di valore</v>
      </c>
      <c r="B76" s="15" t="s">
        <v>3880</v>
      </c>
      <c r="C76" s="166" t="s">
        <v>3977</v>
      </c>
      <c r="D76" s="166" t="s">
        <v>3940</v>
      </c>
      <c r="E76" s="166" t="s">
        <v>3941</v>
      </c>
    </row>
    <row r="77" spans="1:5" x14ac:dyDescent="0.2">
      <c r="A77" s="13" t="str">
        <f t="shared" si="3"/>
        <v>Rendimento totale</v>
      </c>
      <c r="B77" s="15" t="s">
        <v>3837</v>
      </c>
      <c r="C77" s="166" t="s">
        <v>3978</v>
      </c>
      <c r="D77" s="166" t="s">
        <v>3942</v>
      </c>
      <c r="E77" s="166" t="s">
        <v>3943</v>
      </c>
    </row>
    <row r="78" spans="1:5" x14ac:dyDescent="0.2">
      <c r="A78" s="13" t="str">
        <f t="shared" si="3"/>
        <v>Rendimenti</v>
      </c>
      <c r="B78" s="15" t="s">
        <v>3840</v>
      </c>
      <c r="C78" s="166" t="s">
        <v>3979</v>
      </c>
      <c r="D78" s="166" t="s">
        <v>3944</v>
      </c>
      <c r="E78" s="166" t="s">
        <v>3945</v>
      </c>
    </row>
    <row r="79" spans="1:5" x14ac:dyDescent="0.2">
      <c r="A79" s="13" t="str">
        <f t="shared" si="3"/>
        <v>* I valori dell'anno in corso sono provvisori e si riferiscono ai trimestri finora disponibili. Stato dei dati: 31 marzo 2023.</v>
      </c>
      <c r="B79" s="149" t="str">
        <f>"* Die Werte für das aktuelle Jahr sind provisorisch und beziehen sich auf die bisher vorliegenden Quartale. Datenstand: "&amp;hi!E9&amp;"."</f>
        <v>* Die Werte für das aktuelle Jahr sind provisorisch und beziehen sich auf die bisher vorliegenden Quartale. Datenstand: 31 marzo 2023.</v>
      </c>
      <c r="C79" s="166" t="str">
        <f>"* Les valeurs pour l'année en cours sont provisoires et se réfèrent aux trimestres disponibles jusqu'à présent. État des données : "&amp;hi!E9&amp;"."</f>
        <v>* Les valeurs pour l'année en cours sont provisoires et se réfèrent aux trimestres disponibles jusqu'à présent. État des données : 31 marzo 2023.</v>
      </c>
      <c r="D79" s="166" t="str">
        <f>"* I valori dell'anno in corso sono provvisori e si riferiscono ai trimestri finora disponibili. Stato dei dati: "&amp;hi!E9&amp;"."</f>
        <v>* I valori dell'anno in corso sono provvisori e si riferiscono ai trimestri finora disponibili. Stato dei dati: 31 marzo 2023.</v>
      </c>
      <c r="E79" s="166" t="str">
        <f>"* The values for the current year are provisional and refer to the quarters available so far. Data status: "&amp;hi!E9&amp;"."</f>
        <v>* The values for the current year are provisional and refer to the quarters available so far. Data status: 31 marzo 2023.</v>
      </c>
    </row>
    <row r="80" spans="1:5" x14ac:dyDescent="0.2">
      <c r="A80" s="13" t="str">
        <f t="shared" si="3"/>
        <v>PPP (sup)</v>
      </c>
      <c r="B80" s="15" t="s">
        <v>14</v>
      </c>
      <c r="C80" s="16" t="s">
        <v>47</v>
      </c>
      <c r="D80" s="16" t="s">
        <v>387</v>
      </c>
      <c r="E80" s="16" t="s">
        <v>341</v>
      </c>
    </row>
    <row r="81" spans="1:5" x14ac:dyDescent="0.2">
      <c r="A81" s="13" t="str">
        <f t="shared" si="3"/>
        <v>Reddito netto</v>
      </c>
      <c r="B81" s="15" t="s">
        <v>3847</v>
      </c>
      <c r="C81" s="166" t="s">
        <v>3974</v>
      </c>
      <c r="D81" s="166" t="str">
        <f>+D73</f>
        <v>Reddito netto</v>
      </c>
      <c r="E81" s="166" t="str">
        <f>+E73</f>
        <v>Net income</v>
      </c>
    </row>
    <row r="82" spans="1:5" x14ac:dyDescent="0.2">
      <c r="A82" s="13" t="str">
        <f t="shared" si="3"/>
        <v>Valore di mercato</v>
      </c>
      <c r="B82" s="15" t="s">
        <v>3848</v>
      </c>
      <c r="C82" s="166" t="s">
        <v>3975</v>
      </c>
      <c r="D82" s="166" t="str">
        <f>+D74</f>
        <v>Valore di mercato</v>
      </c>
      <c r="E82" s="166" t="str">
        <f>+E74</f>
        <v>Market value</v>
      </c>
    </row>
    <row r="83" spans="1:5" x14ac:dyDescent="0.2">
      <c r="A83" s="13" t="str">
        <f t="shared" ref="A83:A84" si="4">IF(B$3=1,B83,IF(B$3=2,C83,IF(B$3=3,D83,IF(B$3=4,E83,B83))))</f>
        <v>da cash-flow</v>
      </c>
      <c r="B83" s="15" t="s">
        <v>3838</v>
      </c>
      <c r="C83" s="166" t="s">
        <v>3980</v>
      </c>
      <c r="D83" s="166" t="s">
        <v>3951</v>
      </c>
      <c r="E83" s="166" t="s">
        <v>3939</v>
      </c>
    </row>
    <row r="84" spans="1:5" x14ac:dyDescent="0.2">
      <c r="A84" s="13" t="str">
        <f t="shared" si="4"/>
        <v>da variazione di valore</v>
      </c>
      <c r="B84" s="15" t="s">
        <v>3880</v>
      </c>
      <c r="C84" s="166" t="s">
        <v>3981</v>
      </c>
      <c r="D84" s="166" t="s">
        <v>3952</v>
      </c>
      <c r="E84" s="166" t="s">
        <v>3941</v>
      </c>
    </row>
    <row r="85" spans="1:5" x14ac:dyDescent="0.2">
      <c r="A85" s="13" t="str">
        <f t="shared" si="3"/>
        <v>CU (sup)</v>
      </c>
      <c r="B85" s="16" t="s">
        <v>13</v>
      </c>
      <c r="C85" s="16" t="s">
        <v>48</v>
      </c>
      <c r="D85" s="16" t="s">
        <v>388</v>
      </c>
      <c r="E85" s="16" t="s">
        <v>342</v>
      </c>
    </row>
    <row r="86" spans="1:5" x14ac:dyDescent="0.2">
      <c r="A86" s="13" t="str">
        <f t="shared" si="3"/>
        <v>PPP (globale)</v>
      </c>
      <c r="B86" s="16" t="s">
        <v>3584</v>
      </c>
      <c r="C86" s="16" t="s">
        <v>3574</v>
      </c>
      <c r="D86" s="16" t="s">
        <v>3576</v>
      </c>
      <c r="E86" s="16" t="s">
        <v>3582</v>
      </c>
    </row>
    <row r="87" spans="1:5" x14ac:dyDescent="0.2">
      <c r="A87" s="13" t="str">
        <f t="shared" si="3"/>
        <v>CU (globale)</v>
      </c>
      <c r="B87" s="16" t="s">
        <v>3585</v>
      </c>
      <c r="C87" s="16" t="s">
        <v>3575</v>
      </c>
      <c r="D87" s="16" t="s">
        <v>3577</v>
      </c>
      <c r="E87" s="16" t="s">
        <v>3583</v>
      </c>
    </row>
    <row r="88" spans="1:5" x14ac:dyDescent="0.2">
      <c r="A88" s="13" t="str">
        <f t="shared" si="3"/>
        <v>PP</v>
      </c>
      <c r="B88" s="16" t="s">
        <v>3527</v>
      </c>
      <c r="C88" s="16" t="s">
        <v>3555</v>
      </c>
      <c r="D88" s="16" t="s">
        <v>3555</v>
      </c>
      <c r="E88" s="16" t="s">
        <v>3555</v>
      </c>
    </row>
    <row r="89" spans="1:5" x14ac:dyDescent="0.2">
      <c r="A89" s="13" t="str">
        <f t="shared" ref="A89:A106" si="5">IF(B$3=1,B89,IF(B$3=2,C89,IF(B$3=3,D89,IF(B$3=4,E89,B89))))</f>
        <v>PPP globale</v>
      </c>
      <c r="B89" s="16" t="s">
        <v>3550</v>
      </c>
      <c r="C89" s="16" t="s">
        <v>3573</v>
      </c>
      <c r="D89" s="16" t="s">
        <v>3578</v>
      </c>
      <c r="E89" s="16" t="s">
        <v>3580</v>
      </c>
    </row>
    <row r="90" spans="1:5" x14ac:dyDescent="0.2">
      <c r="A90" s="13" t="str">
        <f t="shared" si="5"/>
        <v>CU globale</v>
      </c>
      <c r="B90" s="16" t="s">
        <v>3551</v>
      </c>
      <c r="C90" s="16" t="s">
        <v>3641</v>
      </c>
      <c r="D90" s="16" t="s">
        <v>3579</v>
      </c>
      <c r="E90" s="16" t="s">
        <v>3581</v>
      </c>
    </row>
    <row r="91" spans="1:5" x14ac:dyDescent="0.2">
      <c r="A91" s="13" t="str">
        <f t="shared" si="5"/>
        <v>Terreno PPP globale</v>
      </c>
      <c r="B91" s="16" t="s">
        <v>3615</v>
      </c>
      <c r="C91" s="16" t="s">
        <v>3639</v>
      </c>
      <c r="D91" s="16" t="s">
        <v>3650</v>
      </c>
      <c r="E91" s="16" t="s">
        <v>3627</v>
      </c>
    </row>
    <row r="92" spans="1:5" x14ac:dyDescent="0.2">
      <c r="A92" s="13" t="str">
        <f t="shared" si="5"/>
        <v>Terreno CU globale</v>
      </c>
      <c r="B92" s="16" t="s">
        <v>3616</v>
      </c>
      <c r="C92" s="16" t="s">
        <v>3640</v>
      </c>
      <c r="D92" s="16" t="s">
        <v>3651</v>
      </c>
      <c r="E92" s="16" t="s">
        <v>3628</v>
      </c>
    </row>
    <row r="93" spans="1:5" x14ac:dyDescent="0.2">
      <c r="A93" s="13" t="str">
        <f t="shared" si="5"/>
        <v>Imm. di proprietà</v>
      </c>
      <c r="B93" s="16" t="s">
        <v>3528</v>
      </c>
      <c r="C93" s="16" t="s">
        <v>3537</v>
      </c>
      <c r="D93" s="16" t="s">
        <v>3538</v>
      </c>
      <c r="E93" s="16" t="s">
        <v>3529</v>
      </c>
    </row>
    <row r="94" spans="1:5" x14ac:dyDescent="0.2">
      <c r="A94" s="13" t="str">
        <f t="shared" si="5"/>
        <v>Terreno PPP (inf)</v>
      </c>
      <c r="B94" s="16" t="s">
        <v>3606</v>
      </c>
      <c r="C94" s="16" t="s">
        <v>3630</v>
      </c>
      <c r="D94" s="16" t="s">
        <v>3642</v>
      </c>
      <c r="E94" s="16" t="s">
        <v>3618</v>
      </c>
    </row>
    <row r="95" spans="1:5" x14ac:dyDescent="0.2">
      <c r="A95" s="13" t="str">
        <f t="shared" si="5"/>
        <v>Terreno PPP (med)</v>
      </c>
      <c r="B95" s="16" t="s">
        <v>3607</v>
      </c>
      <c r="C95" s="16" t="s">
        <v>3631</v>
      </c>
      <c r="D95" s="16" t="s">
        <v>3643</v>
      </c>
      <c r="E95" s="16" t="s">
        <v>3619</v>
      </c>
    </row>
    <row r="96" spans="1:5" x14ac:dyDescent="0.2">
      <c r="A96" s="13" t="str">
        <f t="shared" si="5"/>
        <v>Terreno PPP (sup)</v>
      </c>
      <c r="B96" s="16" t="s">
        <v>3608</v>
      </c>
      <c r="C96" s="16" t="s">
        <v>3632</v>
      </c>
      <c r="D96" s="16" t="s">
        <v>3644</v>
      </c>
      <c r="E96" s="16" t="s">
        <v>3620</v>
      </c>
    </row>
    <row r="97" spans="1:5" x14ac:dyDescent="0.2">
      <c r="A97" s="13" t="str">
        <f t="shared" si="5"/>
        <v>Terreno CU (inf)</v>
      </c>
      <c r="B97" s="16" t="s">
        <v>3609</v>
      </c>
      <c r="C97" s="16" t="s">
        <v>3633</v>
      </c>
      <c r="D97" s="16" t="s">
        <v>3645</v>
      </c>
      <c r="E97" s="16" t="s">
        <v>3621</v>
      </c>
    </row>
    <row r="98" spans="1:5" x14ac:dyDescent="0.2">
      <c r="A98" s="13" t="str">
        <f t="shared" si="5"/>
        <v>Terreno CU (med)</v>
      </c>
      <c r="B98" s="16" t="s">
        <v>3610</v>
      </c>
      <c r="C98" s="16" t="s">
        <v>3634</v>
      </c>
      <c r="D98" s="16" t="s">
        <v>3646</v>
      </c>
      <c r="E98" s="16" t="s">
        <v>3622</v>
      </c>
    </row>
    <row r="99" spans="1:5" x14ac:dyDescent="0.2">
      <c r="A99" s="13" t="str">
        <f t="shared" si="5"/>
        <v>Terreno CU (sup)</v>
      </c>
      <c r="B99" s="16" t="s">
        <v>3611</v>
      </c>
      <c r="C99" s="16" t="s">
        <v>3635</v>
      </c>
      <c r="D99" s="16" t="s">
        <v>3647</v>
      </c>
      <c r="E99" s="16" t="s">
        <v>3623</v>
      </c>
    </row>
    <row r="100" spans="1:5" x14ac:dyDescent="0.2">
      <c r="A100" s="13" t="str">
        <f t="shared" si="5"/>
        <v>Terreno PPP (globale)</v>
      </c>
      <c r="B100" s="16" t="s">
        <v>3612</v>
      </c>
      <c r="C100" s="16" t="s">
        <v>3636</v>
      </c>
      <c r="D100" s="16" t="s">
        <v>3648</v>
      </c>
      <c r="E100" s="16" t="s">
        <v>3624</v>
      </c>
    </row>
    <row r="101" spans="1:5" x14ac:dyDescent="0.2">
      <c r="A101" s="13" t="str">
        <f t="shared" si="5"/>
        <v>Terreno CU (globale)</v>
      </c>
      <c r="B101" s="16" t="s">
        <v>3613</v>
      </c>
      <c r="C101" s="16" t="s">
        <v>3637</v>
      </c>
      <c r="D101" s="16" t="s">
        <v>3649</v>
      </c>
      <c r="E101" s="16" t="s">
        <v>3625</v>
      </c>
    </row>
    <row r="102" spans="1:5" x14ac:dyDescent="0.2">
      <c r="A102" s="13" t="str">
        <f t="shared" si="5"/>
        <v>Terreno PP</v>
      </c>
      <c r="B102" s="16" t="s">
        <v>3614</v>
      </c>
      <c r="C102" s="16" t="s">
        <v>3638</v>
      </c>
      <c r="D102" s="16" t="s">
        <v>3653</v>
      </c>
      <c r="E102" s="16" t="s">
        <v>3626</v>
      </c>
    </row>
    <row r="103" spans="1:5" x14ac:dyDescent="0.2">
      <c r="A103" s="13" t="str">
        <f t="shared" si="5"/>
        <v>Terreno PPP globale</v>
      </c>
      <c r="B103" s="16" t="s">
        <v>3615</v>
      </c>
      <c r="C103" s="16" t="s">
        <v>3639</v>
      </c>
      <c r="D103" s="16" t="s">
        <v>3650</v>
      </c>
      <c r="E103" s="16" t="s">
        <v>3627</v>
      </c>
    </row>
    <row r="104" spans="1:5" x14ac:dyDescent="0.2">
      <c r="A104" s="13" t="str">
        <f t="shared" si="5"/>
        <v>Terreno CU globale</v>
      </c>
      <c r="B104" s="16" t="s">
        <v>3616</v>
      </c>
      <c r="C104" s="16" t="s">
        <v>3640</v>
      </c>
      <c r="D104" s="16" t="s">
        <v>3651</v>
      </c>
      <c r="E104" s="16" t="s">
        <v>3628</v>
      </c>
    </row>
    <row r="105" spans="1:5" x14ac:dyDescent="0.2">
      <c r="A105" s="13" t="str">
        <f t="shared" si="5"/>
        <v>Terreno Imm. di proprietà</v>
      </c>
      <c r="B105" s="16" t="s">
        <v>3617</v>
      </c>
      <c r="C105" s="16" t="s">
        <v>3638</v>
      </c>
      <c r="D105" s="16" t="s">
        <v>3652</v>
      </c>
      <c r="E105" s="16" t="s">
        <v>3629</v>
      </c>
    </row>
    <row r="106" spans="1:5" x14ac:dyDescent="0.2">
      <c r="A106" s="13" t="str">
        <f t="shared" si="5"/>
        <v>grigio/corsivo: serie senza filtro</v>
      </c>
      <c r="B106" s="16" t="s">
        <v>3543</v>
      </c>
      <c r="C106" s="16" t="s">
        <v>3556</v>
      </c>
      <c r="D106" s="16" t="s">
        <v>3557</v>
      </c>
      <c r="E106" s="16" t="s">
        <v>3558</v>
      </c>
    </row>
    <row r="108" spans="1:5" x14ac:dyDescent="0.2">
      <c r="A108" s="14" t="s">
        <v>404</v>
      </c>
    </row>
    <row r="109" spans="1:5" x14ac:dyDescent="0.2">
      <c r="B109" s="2" t="s">
        <v>155</v>
      </c>
      <c r="C109" s="2" t="s">
        <v>156</v>
      </c>
      <c r="D109" s="2" t="s">
        <v>157</v>
      </c>
      <c r="E109" s="2" t="s">
        <v>158</v>
      </c>
    </row>
    <row r="110" spans="1:5" x14ac:dyDescent="0.2">
      <c r="A110" s="13" t="str">
        <f>IF(B$3=1,B110,IF(B$3=2,C110,IF(B$3=3,D110,IF(B$3=4,E110,B110))))</f>
        <v>Indici</v>
      </c>
      <c r="B110" s="15" t="s">
        <v>177</v>
      </c>
      <c r="C110" s="16" t="s">
        <v>320</v>
      </c>
      <c r="D110" s="16" t="s">
        <v>355</v>
      </c>
      <c r="E110" s="16" t="s">
        <v>337</v>
      </c>
    </row>
    <row r="111" spans="1:5" x14ac:dyDescent="0.2">
      <c r="A111" s="13" t="str">
        <f>IF(B$3=1,B111,IF(B$3=2,C111,IF(B$3=3,D111,IF(B$3=4,E111,B111))))</f>
        <v>(nuova costruzione)</v>
      </c>
      <c r="B111" s="15" t="s">
        <v>189</v>
      </c>
      <c r="C111" s="16" t="s">
        <v>63</v>
      </c>
      <c r="D111" s="16" t="s">
        <v>343</v>
      </c>
      <c r="E111" s="16" t="s">
        <v>458</v>
      </c>
    </row>
    <row r="112" spans="1:5" x14ac:dyDescent="0.2">
      <c r="A112" s="13" t="str">
        <f>IF(B$3=1,B112,IF(B$3=2,C112,IF(B$3=3,D112,IF(B$3=4,E112,B112))))</f>
        <v>media annuale 2000 = 100)</v>
      </c>
      <c r="B112" s="15" t="s">
        <v>3851</v>
      </c>
      <c r="C112" s="16" t="s">
        <v>3852</v>
      </c>
      <c r="D112" s="16" t="s">
        <v>3853</v>
      </c>
      <c r="E112" s="16" t="s">
        <v>3854</v>
      </c>
    </row>
    <row r="113" spans="1:5" x14ac:dyDescent="0.2">
      <c r="A113" s="13" t="str">
        <f>IF(B$3=1,B113,IF(B$3=2,C113,IF(B$3=3,D113,IF(B$3=4,E113,B113))))</f>
        <v>(1. trimestre 2010 = 100)</v>
      </c>
      <c r="B113" s="15" t="s">
        <v>3855</v>
      </c>
      <c r="C113" s="16" t="s">
        <v>3856</v>
      </c>
      <c r="D113" s="16" t="s">
        <v>3857</v>
      </c>
      <c r="E113" s="16" t="s">
        <v>3858</v>
      </c>
    </row>
    <row r="114" spans="1:5" x14ac:dyDescent="0.2">
      <c r="A114" s="13" t="str">
        <f>IF(B$3=1,B114,IF(B$3=2,C114,IF(B$3=3,D114,IF(B$3=4,E114,B114))))</f>
        <v>Regioni FPRE</v>
      </c>
      <c r="B114" s="15" t="s">
        <v>405</v>
      </c>
      <c r="C114" s="16" t="s">
        <v>406</v>
      </c>
      <c r="D114" s="16" t="s">
        <v>3761</v>
      </c>
      <c r="E114" s="16" t="s">
        <v>457</v>
      </c>
    </row>
    <row r="117" spans="1:5" x14ac:dyDescent="0.2">
      <c r="A117" s="13" t="str">
        <f t="shared" ref="A117:A123" si="6">IF(B$3=1,B117,IF(B$3=2,C117,IF(B$3=3,D117,IF(B$3=4,E117,B117))))</f>
        <v>PPP</v>
      </c>
      <c r="B117" s="15" t="s">
        <v>484</v>
      </c>
      <c r="C117" s="16" t="s">
        <v>485</v>
      </c>
      <c r="D117" s="16" t="s">
        <v>486</v>
      </c>
      <c r="E117" s="16" t="s">
        <v>487</v>
      </c>
    </row>
    <row r="118" spans="1:5" x14ac:dyDescent="0.2">
      <c r="A118" s="13" t="str">
        <f t="shared" si="6"/>
        <v>CU</v>
      </c>
      <c r="B118" s="16" t="s">
        <v>483</v>
      </c>
      <c r="C118" s="16" t="s">
        <v>488</v>
      </c>
      <c r="D118" s="16" t="s">
        <v>489</v>
      </c>
      <c r="E118" s="16" t="s">
        <v>490</v>
      </c>
    </row>
    <row r="119" spans="1:5" x14ac:dyDescent="0.2">
      <c r="A119" s="13" t="str">
        <f t="shared" si="6"/>
        <v>(inf)</v>
      </c>
      <c r="B119" s="16" t="s">
        <v>491</v>
      </c>
      <c r="C119" s="16" t="s">
        <v>494</v>
      </c>
      <c r="D119" s="16" t="s">
        <v>494</v>
      </c>
      <c r="E119" s="16" t="s">
        <v>497</v>
      </c>
    </row>
    <row r="120" spans="1:5" x14ac:dyDescent="0.2">
      <c r="A120" s="13" t="str">
        <f t="shared" si="6"/>
        <v>(med)</v>
      </c>
      <c r="B120" s="16" t="s">
        <v>492</v>
      </c>
      <c r="C120" s="16" t="s">
        <v>492</v>
      </c>
      <c r="D120" s="16" t="s">
        <v>496</v>
      </c>
      <c r="E120" s="16" t="s">
        <v>498</v>
      </c>
    </row>
    <row r="121" spans="1:5" x14ac:dyDescent="0.2">
      <c r="A121" s="13" t="str">
        <f t="shared" si="6"/>
        <v>(sup)</v>
      </c>
      <c r="B121" s="16" t="s">
        <v>493</v>
      </c>
      <c r="C121" s="16" t="s">
        <v>495</v>
      </c>
      <c r="D121" s="16" t="s">
        <v>495</v>
      </c>
      <c r="E121" s="16" t="s">
        <v>499</v>
      </c>
    </row>
    <row r="122" spans="1:5" x14ac:dyDescent="0.2">
      <c r="A122" s="13" t="str">
        <f t="shared" si="6"/>
        <v>Serie con filtro</v>
      </c>
      <c r="B122" s="16" t="s">
        <v>501</v>
      </c>
      <c r="C122" s="16" t="s">
        <v>518</v>
      </c>
      <c r="D122" s="16" t="s">
        <v>519</v>
      </c>
      <c r="E122" s="16" t="s">
        <v>520</v>
      </c>
    </row>
    <row r="123" spans="1:5" x14ac:dyDescent="0.2">
      <c r="A123" s="13" t="str">
        <f t="shared" si="6"/>
        <v>sf</v>
      </c>
      <c r="B123" s="16" t="s">
        <v>500</v>
      </c>
      <c r="C123" s="16" t="s">
        <v>512</v>
      </c>
      <c r="D123" s="16" t="s">
        <v>513</v>
      </c>
      <c r="E123" s="16" t="s">
        <v>514</v>
      </c>
    </row>
    <row r="124" spans="1:5" x14ac:dyDescent="0.2">
      <c r="A124" s="13" t="str">
        <f t="shared" ref="A124:A131" si="7">IF(B$3=1,B124,IF(B$3=2,C124,IF(B$3=3,D124,IF(B$3=4,E124,B124))))</f>
        <v>Serie senza filtro</v>
      </c>
      <c r="B124" s="16" t="s">
        <v>502</v>
      </c>
      <c r="C124" s="16" t="s">
        <v>521</v>
      </c>
      <c r="D124" s="16" t="s">
        <v>522</v>
      </c>
      <c r="E124" s="16" t="s">
        <v>523</v>
      </c>
    </row>
    <row r="125" spans="1:5" x14ac:dyDescent="0.2">
      <c r="A125" s="13" t="str">
        <f t="shared" si="7"/>
        <v>Lisciatura: valore medio centrato glissante mentre tre trimestri. Il punto di rilevamento il più attuale è provvisorio.</v>
      </c>
      <c r="B125" s="16" t="s">
        <v>505</v>
      </c>
      <c r="C125" s="16" t="s">
        <v>515</v>
      </c>
      <c r="D125" s="16" t="s">
        <v>516</v>
      </c>
      <c r="E125" s="16" t="s">
        <v>517</v>
      </c>
    </row>
    <row r="126" spans="1:5" x14ac:dyDescent="0.2">
      <c r="A126" s="13" t="str">
        <f t="shared" si="7"/>
        <v>QoQ*</v>
      </c>
      <c r="B126" s="16" t="s">
        <v>534</v>
      </c>
      <c r="C126" s="16" t="s">
        <v>534</v>
      </c>
      <c r="D126" s="16" t="s">
        <v>534</v>
      </c>
      <c r="E126" s="16" t="s">
        <v>534</v>
      </c>
    </row>
    <row r="127" spans="1:5" x14ac:dyDescent="0.2">
      <c r="A127" s="13" t="str">
        <f t="shared" si="7"/>
        <v>*Attuale rispetto al trimestre precedente</v>
      </c>
      <c r="B127" s="16" t="s">
        <v>532</v>
      </c>
      <c r="C127" s="16" t="s">
        <v>525</v>
      </c>
      <c r="D127" s="16" t="s">
        <v>526</v>
      </c>
      <c r="E127" s="16" t="s">
        <v>533</v>
      </c>
    </row>
    <row r="128" spans="1:5" x14ac:dyDescent="0.2">
      <c r="A128" s="13" t="str">
        <f t="shared" si="7"/>
        <v>YoY**</v>
      </c>
      <c r="B128" s="16" t="s">
        <v>529</v>
      </c>
      <c r="C128" s="16" t="s">
        <v>529</v>
      </c>
      <c r="D128" s="16" t="s">
        <v>529</v>
      </c>
      <c r="E128" s="16" t="s">
        <v>529</v>
      </c>
    </row>
    <row r="129" spans="1:5" x14ac:dyDescent="0.2">
      <c r="A129" s="13" t="str">
        <f t="shared" si="7"/>
        <v>**Attuale rispetto allo stesso trimestre dell'anno passato</v>
      </c>
      <c r="B129" s="16" t="s">
        <v>531</v>
      </c>
      <c r="C129" s="16" t="s">
        <v>527</v>
      </c>
      <c r="D129" s="16" t="s">
        <v>528</v>
      </c>
      <c r="E129" s="16" t="s">
        <v>530</v>
      </c>
    </row>
    <row r="130" spans="1:5" x14ac:dyDescent="0.2">
      <c r="A130" s="13" t="str">
        <f t="shared" si="7"/>
        <v>Le serie degli indici annuali da 1985 si trovano della parte bassa di questa pagina.</v>
      </c>
      <c r="B130" s="16" t="s">
        <v>503</v>
      </c>
      <c r="C130" s="16" t="s">
        <v>507</v>
      </c>
      <c r="D130" s="16" t="s">
        <v>508</v>
      </c>
      <c r="E130" s="16" t="s">
        <v>509</v>
      </c>
    </row>
    <row r="131" spans="1:5" x14ac:dyDescent="0.2">
      <c r="A131" s="13" t="str">
        <f t="shared" si="7"/>
        <v>secondo segmento</v>
      </c>
      <c r="B131" s="16" t="s">
        <v>504</v>
      </c>
      <c r="C131" s="16" t="s">
        <v>510</v>
      </c>
      <c r="D131" s="16" t="s">
        <v>511</v>
      </c>
      <c r="E131" s="16" t="s">
        <v>524</v>
      </c>
    </row>
    <row r="134" spans="1:5" x14ac:dyDescent="0.2">
      <c r="A134" s="13" t="str">
        <f>IF(B$3=1,B134,IF(B$3=2,C134,IF(B$3=3,D134,IF(B$3=4,E134,B134))))</f>
        <v>Indici riveduti, revisione del 19.12.2014</v>
      </c>
      <c r="B134" s="16" t="s">
        <v>3545</v>
      </c>
      <c r="C134" s="16" t="s">
        <v>3559</v>
      </c>
      <c r="D134" s="16" t="s">
        <v>3560</v>
      </c>
      <c r="E134" s="16" t="s">
        <v>3566</v>
      </c>
    </row>
    <row r="135" spans="1:5" x14ac:dyDescent="0.2">
      <c r="A135" s="13" t="str">
        <f t="shared" ref="A135:A140" si="8">IF(B$3=1,B135,IF(B$3=2,C135,IF(B$3=3,D135,IF(B$3=4,E135,B135))))</f>
        <v>1 anno</v>
      </c>
      <c r="B135" s="16" t="s">
        <v>3711</v>
      </c>
      <c r="C135" s="16" t="s">
        <v>3712</v>
      </c>
      <c r="D135" s="16" t="s">
        <v>3713</v>
      </c>
      <c r="E135" s="16" t="s">
        <v>3714</v>
      </c>
    </row>
    <row r="136" spans="1:5" x14ac:dyDescent="0.2">
      <c r="A136" s="13" t="str">
        <f t="shared" si="8"/>
        <v>3 anni</v>
      </c>
      <c r="B136" s="16" t="s">
        <v>3715</v>
      </c>
      <c r="C136" s="16" t="s">
        <v>3716</v>
      </c>
      <c r="D136" s="16" t="s">
        <v>3717</v>
      </c>
      <c r="E136" s="16" t="s">
        <v>3718</v>
      </c>
    </row>
    <row r="137" spans="1:5" x14ac:dyDescent="0.2">
      <c r="A137" s="13" t="str">
        <f t="shared" si="8"/>
        <v>5 anni</v>
      </c>
      <c r="B137" s="16" t="s">
        <v>3719</v>
      </c>
      <c r="C137" s="16" t="s">
        <v>3720</v>
      </c>
      <c r="D137" s="16" t="s">
        <v>3721</v>
      </c>
      <c r="E137" s="16" t="s">
        <v>3722</v>
      </c>
    </row>
    <row r="138" spans="1:5" x14ac:dyDescent="0.2">
      <c r="A138" s="13" t="str">
        <f t="shared" si="8"/>
        <v>Regioni MS</v>
      </c>
      <c r="B138" s="16" t="s">
        <v>3520</v>
      </c>
      <c r="C138" s="16" t="s">
        <v>3748</v>
      </c>
      <c r="D138" s="16" t="s">
        <v>3749</v>
      </c>
      <c r="E138" s="16" t="s">
        <v>3750</v>
      </c>
    </row>
    <row r="139" spans="1:5" x14ac:dyDescent="0.2">
      <c r="A139" s="13" t="str">
        <f t="shared" si="8"/>
        <v>Tasso di crescita a breve e a lungo termine</v>
      </c>
      <c r="B139" s="16" t="s">
        <v>3751</v>
      </c>
      <c r="C139" s="16" t="s">
        <v>3752</v>
      </c>
      <c r="D139" s="16" t="s">
        <v>3753</v>
      </c>
      <c r="E139" s="16" t="s">
        <v>3754</v>
      </c>
    </row>
    <row r="140" spans="1:5" x14ac:dyDescent="0.2">
      <c r="A140" s="13" t="str">
        <f t="shared" si="8"/>
        <v>Cantoni</v>
      </c>
      <c r="B140" s="16" t="s">
        <v>154</v>
      </c>
      <c r="C140" s="16" t="s">
        <v>3755</v>
      </c>
      <c r="D140" s="16" t="s">
        <v>3756</v>
      </c>
      <c r="E140" s="16" t="s">
        <v>3755</v>
      </c>
    </row>
    <row r="141" spans="1:5" x14ac:dyDescent="0.2">
      <c r="A141" s="13" t="str">
        <f t="shared" ref="A141:A150" si="9">IF(B$3=1,B141,IF(B$3=2,C141,IF(B$3=3,D141,IF(B$3=4,E141,B141))))</f>
        <v>Tasso di crescita</v>
      </c>
      <c r="B141" s="16" t="s">
        <v>3757</v>
      </c>
      <c r="C141" s="16" t="s">
        <v>3758</v>
      </c>
      <c r="D141" s="16" t="s">
        <v>3759</v>
      </c>
      <c r="E141" s="16" t="s">
        <v>3760</v>
      </c>
    </row>
    <row r="142" spans="1:5" x14ac:dyDescent="0.2">
      <c r="A142" s="13" t="str">
        <f t="shared" si="9"/>
        <v>CU</v>
      </c>
      <c r="B142" s="16" t="s">
        <v>483</v>
      </c>
      <c r="C142" s="16" t="s">
        <v>488</v>
      </c>
      <c r="D142" s="16" t="s">
        <v>489</v>
      </c>
      <c r="E142" s="16" t="s">
        <v>490</v>
      </c>
    </row>
    <row r="143" spans="1:5" x14ac:dyDescent="0.2">
      <c r="A143" s="13" t="str">
        <f t="shared" si="9"/>
        <v>PPP</v>
      </c>
      <c r="B143" s="16" t="s">
        <v>484</v>
      </c>
      <c r="C143" s="16" t="s">
        <v>485</v>
      </c>
      <c r="D143" s="16" t="s">
        <v>486</v>
      </c>
      <c r="E143" s="16" t="s">
        <v>487</v>
      </c>
    </row>
    <row r="144" spans="1:5" x14ac:dyDescent="0.2">
      <c r="A144" s="13" t="str">
        <f t="shared" si="9"/>
        <v>Terreno CU</v>
      </c>
      <c r="B144" s="16" t="s">
        <v>3688</v>
      </c>
      <c r="C144" s="16" t="s">
        <v>3689</v>
      </c>
      <c r="D144" s="16" t="s">
        <v>3690</v>
      </c>
      <c r="E144" s="16" t="s">
        <v>3691</v>
      </c>
    </row>
    <row r="145" spans="1:5" x14ac:dyDescent="0.2">
      <c r="A145" s="13" t="str">
        <f t="shared" si="9"/>
        <v>Terreno PPP</v>
      </c>
      <c r="B145" s="16" t="s">
        <v>3692</v>
      </c>
      <c r="C145" s="16" t="s">
        <v>3693</v>
      </c>
      <c r="D145" s="16" t="s">
        <v>3694</v>
      </c>
      <c r="E145" s="16" t="s">
        <v>3695</v>
      </c>
    </row>
    <row r="146" spans="1:5" x14ac:dyDescent="0.2">
      <c r="A146" s="13" t="str">
        <f t="shared" si="9"/>
        <v>segmento di mercato inferiore</v>
      </c>
      <c r="B146" s="16" t="s">
        <v>3699</v>
      </c>
      <c r="C146" s="16" t="s">
        <v>3702</v>
      </c>
      <c r="D146" s="16" t="s">
        <v>3705</v>
      </c>
      <c r="E146" s="16" t="s">
        <v>3708</v>
      </c>
    </row>
    <row r="147" spans="1:5" x14ac:dyDescent="0.2">
      <c r="A147" s="13" t="str">
        <f t="shared" si="9"/>
        <v>segmento di mercato medio</v>
      </c>
      <c r="B147" s="16" t="s">
        <v>3700</v>
      </c>
      <c r="C147" s="16" t="s">
        <v>3703</v>
      </c>
      <c r="D147" s="16" t="s">
        <v>3706</v>
      </c>
      <c r="E147" s="16" t="s">
        <v>3709</v>
      </c>
    </row>
    <row r="148" spans="1:5" x14ac:dyDescent="0.2">
      <c r="A148" s="13" t="str">
        <f t="shared" si="9"/>
        <v>segmento di mercato superiore</v>
      </c>
      <c r="B148" s="16" t="s">
        <v>3701</v>
      </c>
      <c r="C148" s="16" t="s">
        <v>3704</v>
      </c>
      <c r="D148" s="16" t="s">
        <v>3707</v>
      </c>
      <c r="E148" s="16" t="s">
        <v>3710</v>
      </c>
    </row>
    <row r="149" spans="1:5" x14ac:dyDescent="0.2">
      <c r="A149" s="13" t="str">
        <f t="shared" si="9"/>
        <v>Proprietà privata</v>
      </c>
      <c r="B149" s="16" t="s">
        <v>3687</v>
      </c>
      <c r="C149" s="16" t="s">
        <v>3696</v>
      </c>
      <c r="D149" s="16" t="s">
        <v>3697</v>
      </c>
      <c r="E149" s="16"/>
    </row>
    <row r="150" spans="1:5" x14ac:dyDescent="0.2">
      <c r="A150" s="13" t="str">
        <f t="shared" si="9"/>
        <v>4. trimestre 2018</v>
      </c>
      <c r="B150" s="16" t="s">
        <v>3768</v>
      </c>
      <c r="C150" s="16" t="s">
        <v>3769</v>
      </c>
      <c r="D150" s="16" t="s">
        <v>3770</v>
      </c>
      <c r="E150" s="16" t="s">
        <v>3771</v>
      </c>
    </row>
  </sheetData>
  <autoFilter ref="A8:E60" xr:uid="{B26B5646-DE35-4F03-9040-57AB8AEF337F}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Anna Zimmermann</cp:lastModifiedBy>
  <cp:lastPrinted>2020-05-05T08:04:01Z</cp:lastPrinted>
  <dcterms:created xsi:type="dcterms:W3CDTF">2006-10-30T16:36:00Z</dcterms:created>
  <dcterms:modified xsi:type="dcterms:W3CDTF">2023-05-04T07:14:41Z</dcterms:modified>
</cp:coreProperties>
</file>