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13_ncr:1_{E87913A4-3ABD-4E53-B094-8EFE6CA8BFAA}" xr6:coauthVersionLast="47" xr6:coauthVersionMax="47" xr10:uidLastSave="{00000000-0000-0000-0000-000000000000}"/>
  <bookViews>
    <workbookView xWindow="-12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kt_dat_gg!$A$1:$BC$130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63" l="1"/>
  <c r="J78" i="63" s="1"/>
  <c r="J77" i="58"/>
  <c r="J78" i="58" s="1"/>
  <c r="J79" i="58" s="1"/>
  <c r="J80" i="58" s="1"/>
  <c r="M40" i="62"/>
  <c r="M39" i="62"/>
  <c r="C108" i="62"/>
  <c r="J79" i="63" l="1"/>
  <c r="J80" i="63" s="1"/>
  <c r="J81" i="63" s="1"/>
  <c r="C109" i="62" l="1"/>
  <c r="C109" i="58"/>
  <c r="C108" i="58"/>
  <c r="C110" i="63"/>
  <c r="C109" i="63"/>
  <c r="M39" i="58" l="1"/>
  <c r="K82" i="58"/>
  <c r="M39" i="63"/>
  <c r="K83" i="63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K84" i="63" l="1"/>
  <c r="M40" i="63"/>
  <c r="K83" i="58"/>
  <c r="M40" i="58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G53" i="63"/>
  <c r="E53" i="63"/>
  <c r="M79" i="63" l="1"/>
  <c r="M80" i="63"/>
  <c r="M81" i="63"/>
  <c r="M78" i="63"/>
  <c r="O79" i="63"/>
  <c r="O80" i="63"/>
  <c r="O81" i="63"/>
  <c r="O78" i="63"/>
  <c r="D53" i="63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M80" i="58" l="1"/>
  <c r="M77" i="58"/>
  <c r="M79" i="58"/>
  <c r="M78" i="58"/>
  <c r="O79" i="58"/>
  <c r="O80" i="58"/>
  <c r="O77" i="58"/>
  <c r="O78" i="58"/>
  <c r="M79" i="62"/>
  <c r="M77" i="62"/>
  <c r="M80" i="62"/>
  <c r="M78" i="62"/>
  <c r="O77" i="62"/>
  <c r="O80" i="62"/>
  <c r="O78" i="62"/>
  <c r="O79" i="62"/>
  <c r="H38" i="45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Q79" i="58" l="1"/>
  <c r="Q80" i="58"/>
  <c r="Q77" i="58"/>
  <c r="Q78" i="58"/>
  <c r="S78" i="58"/>
  <c r="U78" i="58" s="1"/>
  <c r="S79" i="58"/>
  <c r="S80" i="58"/>
  <c r="U80" i="58" s="1"/>
  <c r="S77" i="58"/>
  <c r="U77" i="58" s="1"/>
  <c r="Q79" i="63"/>
  <c r="Q80" i="63"/>
  <c r="Q81" i="63"/>
  <c r="Q78" i="63"/>
  <c r="S79" i="63"/>
  <c r="U79" i="63" s="1"/>
  <c r="S80" i="63"/>
  <c r="U80" i="63" s="1"/>
  <c r="S81" i="63"/>
  <c r="U81" i="63" s="1"/>
  <c r="S78" i="63"/>
  <c r="U78" i="63" s="1"/>
  <c r="S80" i="62"/>
  <c r="S77" i="62"/>
  <c r="S79" i="62"/>
  <c r="S78" i="62"/>
  <c r="Q80" i="62"/>
  <c r="Q79" i="62"/>
  <c r="Q39" i="62" s="1"/>
  <c r="Q77" i="62"/>
  <c r="Q78" i="62"/>
  <c r="A6" i="56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U80" i="62" l="1"/>
  <c r="U78" i="62"/>
  <c r="U79" i="62"/>
  <c r="U77" i="62"/>
  <c r="U79" i="58"/>
  <c r="A23" i="43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B102" i="62" l="1"/>
  <c r="E101" i="62"/>
  <c r="G101" i="62"/>
  <c r="K73" i="62"/>
  <c r="K74" i="62" s="1"/>
  <c r="K75" i="62" s="1"/>
  <c r="K76" i="62" s="1"/>
  <c r="K77" i="62" s="1"/>
  <c r="K78" i="62" s="1"/>
  <c r="K79" i="62" s="1"/>
  <c r="H53" i="63"/>
  <c r="F53" i="63"/>
  <c r="B103" i="62" l="1"/>
  <c r="E102" i="62"/>
  <c r="G102" i="62"/>
  <c r="K53" i="58"/>
  <c r="I53" i="58"/>
  <c r="B104" i="62" l="1"/>
  <c r="E103" i="62"/>
  <c r="G103" i="62"/>
  <c r="K82" i="62"/>
  <c r="K60" i="63"/>
  <c r="K61" i="63" s="1"/>
  <c r="K62" i="63" s="1"/>
  <c r="K63" i="63" s="1"/>
  <c r="K64" i="63" s="1"/>
  <c r="K65" i="63" s="1"/>
  <c r="K66" i="63" s="1"/>
  <c r="K67" i="63" s="1"/>
  <c r="B105" i="62" l="1"/>
  <c r="E104" i="62"/>
  <c r="G104" i="62"/>
  <c r="T46" i="63"/>
  <c r="U115" i="63"/>
  <c r="U113" i="58"/>
  <c r="T46" i="58"/>
  <c r="H4" i="50"/>
  <c r="AC46" i="50"/>
  <c r="U113" i="62"/>
  <c r="T46" i="62"/>
  <c r="S44" i="1"/>
  <c r="F4" i="1"/>
  <c r="B106" i="62" l="1"/>
  <c r="E105" i="62"/>
  <c r="G105" i="62"/>
  <c r="K83" i="62"/>
  <c r="P66" i="45"/>
  <c r="E106" i="62" l="1"/>
  <c r="G106" i="62"/>
  <c r="G108" i="62" s="1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E109" i="62" l="1"/>
  <c r="E108" i="62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102" i="58" l="1"/>
  <c r="B103" i="58" s="1"/>
  <c r="B104" i="58" s="1"/>
  <c r="B105" i="58" s="1"/>
  <c r="B106" i="58" s="1"/>
  <c r="G101" i="58"/>
  <c r="E101" i="58"/>
  <c r="E100" i="58"/>
  <c r="G100" i="58"/>
  <c r="E100" i="62"/>
  <c r="G100" i="62"/>
  <c r="E104" i="58"/>
  <c r="G104" i="58"/>
  <c r="E105" i="58"/>
  <c r="G105" i="58"/>
  <c r="E106" i="58"/>
  <c r="G106" i="58"/>
  <c r="Q40" i="63"/>
  <c r="Q40" i="62"/>
  <c r="G102" i="58"/>
  <c r="E102" i="58"/>
  <c r="G103" i="58"/>
  <c r="E103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S39" i="63"/>
  <c r="Q3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82" i="62"/>
  <c r="G95" i="58"/>
  <c r="E72" i="58"/>
  <c r="E83" i="58"/>
  <c r="G94" i="58"/>
  <c r="G74" i="58"/>
  <c r="E80" i="58"/>
  <c r="E91" i="58"/>
  <c r="G90" i="58"/>
  <c r="E84" i="58"/>
  <c r="G75" i="58"/>
  <c r="E88" i="58"/>
  <c r="E96" i="58"/>
  <c r="E90" i="58"/>
  <c r="E93" i="58"/>
  <c r="E92" i="58"/>
  <c r="G83" i="58"/>
  <c r="E73" i="58"/>
  <c r="G72" i="58"/>
  <c r="G91" i="58"/>
  <c r="G96" i="58"/>
  <c r="S39" i="62"/>
  <c r="M58" i="62"/>
  <c r="G59" i="62"/>
  <c r="A20" i="46"/>
  <c r="E19" i="1" s="1"/>
  <c r="A66" i="46"/>
  <c r="K54" i="62" s="1"/>
  <c r="E13" i="1"/>
  <c r="M74" i="63"/>
  <c r="M69" i="63"/>
  <c r="M65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S69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C41" i="62" l="1"/>
  <c r="K85" i="62"/>
  <c r="E109" i="58"/>
  <c r="O61" i="58"/>
  <c r="M83" i="62"/>
  <c r="G109" i="62"/>
  <c r="G40" i="62" s="1"/>
  <c r="G39" i="62"/>
  <c r="G109" i="58"/>
  <c r="G40" i="58" s="1"/>
  <c r="E40" i="62"/>
  <c r="E39" i="62"/>
  <c r="E40" i="58"/>
  <c r="E108" i="58"/>
  <c r="E39" i="58" s="1"/>
  <c r="G108" i="58"/>
  <c r="G39" i="58" s="1"/>
  <c r="U40" i="63"/>
  <c r="S40" i="63"/>
  <c r="S40" i="62"/>
  <c r="U40" i="62"/>
  <c r="O82" i="62"/>
  <c r="O83" i="62"/>
  <c r="O83" i="63"/>
  <c r="O84" i="63"/>
  <c r="M83" i="63"/>
  <c r="M84" i="63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39" i="63"/>
  <c r="U39" i="62"/>
  <c r="U68" i="63"/>
  <c r="U69" i="63"/>
  <c r="U64" i="63"/>
  <c r="M42" i="62"/>
  <c r="M34" i="62" s="1"/>
  <c r="M42" i="63"/>
  <c r="M34" i="63" s="1"/>
  <c r="K85" i="58"/>
  <c r="M42" i="58"/>
  <c r="M34" i="58" s="1"/>
  <c r="K86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1" i="63"/>
  <c r="F4" i="63"/>
  <c r="C11" i="63"/>
  <c r="C54" i="63"/>
  <c r="F6" i="63"/>
  <c r="C112" i="63"/>
  <c r="C41" i="63" s="1"/>
  <c r="F7" i="58"/>
  <c r="F115" i="63"/>
  <c r="F113" i="58"/>
  <c r="B62" i="63"/>
  <c r="F3" i="63"/>
  <c r="F46" i="63"/>
  <c r="H3" i="50"/>
  <c r="H46" i="50"/>
  <c r="F46" i="58"/>
  <c r="C33" i="63"/>
  <c r="C36" i="58"/>
  <c r="C36" i="63"/>
  <c r="F3" i="1"/>
  <c r="F113" i="62"/>
  <c r="F46" i="62"/>
  <c r="F44" i="1"/>
  <c r="F4" i="58"/>
  <c r="K55" i="58"/>
  <c r="M13" i="58"/>
  <c r="F3" i="62"/>
  <c r="F3" i="58"/>
  <c r="C110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4" i="58" l="1"/>
  <c r="M41" i="63"/>
  <c r="M33" i="63" s="1"/>
  <c r="K84" i="62"/>
  <c r="M41" i="62"/>
  <c r="M33" i="62" s="1"/>
  <c r="K85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F76" i="63"/>
  <c r="H76" i="63"/>
  <c r="G76" i="63"/>
  <c r="E76" i="63"/>
  <c r="B77" i="63"/>
  <c r="U76" i="58" l="1"/>
  <c r="H77" i="63"/>
  <c r="F77" i="63"/>
  <c r="G77" i="63"/>
  <c r="E77" i="63"/>
  <c r="B78" i="63"/>
  <c r="Q40" i="58" l="1"/>
  <c r="S39" i="58"/>
  <c r="M82" i="58"/>
  <c r="Q39" i="58"/>
  <c r="O82" i="58"/>
  <c r="H78" i="63"/>
  <c r="F78" i="63"/>
  <c r="G78" i="63"/>
  <c r="E78" i="63"/>
  <c r="B79" i="63"/>
  <c r="M83" i="58" l="1"/>
  <c r="O83" i="58"/>
  <c r="U40" i="58"/>
  <c r="S40" i="58"/>
  <c r="U39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F101" i="63"/>
  <c r="H101" i="63"/>
  <c r="E101" i="63"/>
  <c r="G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H102" i="63"/>
  <c r="F102" i="63"/>
  <c r="E102" i="63"/>
  <c r="G102" i="63"/>
  <c r="H97" i="63"/>
  <c r="F97" i="63"/>
  <c r="E97" i="63"/>
  <c r="G97" i="63"/>
  <c r="B104" i="63" l="1"/>
  <c r="F103" i="63"/>
  <c r="H103" i="63"/>
  <c r="E103" i="63"/>
  <c r="G103" i="63"/>
  <c r="F98" i="63"/>
  <c r="H98" i="63"/>
  <c r="E98" i="63"/>
  <c r="G98" i="63"/>
  <c r="B105" i="63" l="1"/>
  <c r="H104" i="63"/>
  <c r="F104" i="63"/>
  <c r="E104" i="63"/>
  <c r="G104" i="63"/>
  <c r="B106" i="63" l="1"/>
  <c r="H105" i="63"/>
  <c r="F105" i="63"/>
  <c r="E105" i="63"/>
  <c r="G105" i="63"/>
  <c r="B107" i="63" l="1"/>
  <c r="F106" i="63"/>
  <c r="H106" i="63"/>
  <c r="E106" i="63"/>
  <c r="G106" i="63"/>
  <c r="F107" i="63" l="1"/>
  <c r="F109" i="63" s="1"/>
  <c r="H107" i="63"/>
  <c r="H110" i="63" s="1"/>
  <c r="E107" i="63"/>
  <c r="E109" i="63" s="1"/>
  <c r="E39" i="63" s="1"/>
  <c r="G107" i="63"/>
  <c r="G110" i="63" s="1"/>
  <c r="G40" i="63" s="1"/>
  <c r="F110" i="63" l="1"/>
  <c r="E110" i="63"/>
  <c r="E40" i="63" s="1"/>
  <c r="G109" i="63"/>
  <c r="G39" i="63" s="1"/>
  <c r="H10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<sst xmlns="http://schemas.openxmlformats.org/spreadsheetml/2006/main" count="6381" uniqueCount="3998">
  <si>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</si>
  <si>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</si>
  <si>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</si>
  <si>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</si>
  <si>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</si>
  <si>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</si>
  <si>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</si>
  <si>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</si>
  <si>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</si>
  <si>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</si>
  <si>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</si>
  <si>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</si>
  <si>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</si>
  <si>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</si>
  <si>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</si>
  <si>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</si>
  <si>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</si>
  <si>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</si>
  <si>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</si>
  <si>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</si>
  <si>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</si>
  <si>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</si>
  <si>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</si>
  <si>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</si>
  <si>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</si>
  <si>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</si>
  <si>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</si>
  <si>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</si>
  <si>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</si>
  <si>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</si>
  <si>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</si>
  <si>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</si>
  <si>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</si>
  <si>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</si>
  <si>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</si>
  <si>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</si>
  <si>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</si>
  <si>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</si>
  <si>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</si>
  <si>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</si>
  <si>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</si>
  <si>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</si>
  <si>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</si>
  <si>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</si>
  <si>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</si>
  <si>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</si>
  <si>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</si>
  <si>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</si>
  <si>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</si>
  <si>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</si>
  <si>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</si>
  <si>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</si>
  <si>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</si>
  <si>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</si>
  <si>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</si>
  <si>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</si>
  <si>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</si>
  <si>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</si>
  <si>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</si>
  <si>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</si>
  <si>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</si>
  <si>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</si>
  <si>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</si>
  <si>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</si>
  <si>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</si>
  <si>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</si>
  <si>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</si>
  <si>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</si>
  <si>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</si>
  <si>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</si>
  <si>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</si>
  <si>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</si>
  <si>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</si>
  <si>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</si>
  <si>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</si>
  <si>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</si>
  <si>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</si>
  <si>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</si>
  <si>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</si>
  <si>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</si>
  <si>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</si>
  <si>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</si>
  <si>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</si>
  <si>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</si>
  <si>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</si>
  <si>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</si>
  <si>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</si>
  <si>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</si>
  <si>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</si>
  <si>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</si>
  <si>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</si>
  <si>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</si>
  <si>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</si>
  <si>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</si>
  <si>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</si>
  <si>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</si>
  <si>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</si>
  <si>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</si>
  <si>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</si>
  <si>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</si>
  <si>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</si>
  <si>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</si>
  <si>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</si>
  <si>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</si>
  <si>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</si>
  <si>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</si>
  <si>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</si>
  <si>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</si>
  <si>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</si>
  <si>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</si>
  <si>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</si>
  <si>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</si>
  <si>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</si>
  <si>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</si>
  <si>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</si>
  <si>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</si>
  <si>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</si>
  <si>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</si>
  <si>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</si>
  <si>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</si>
  <si>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</si>
  <si>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</si>
  <si>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</si>
  <si>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</si>
  <si>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</si>
  <si>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</si>
  <si>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</si>
  <si>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</si>
  <si>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</si>
  <si>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</si>
  <si>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</si>
  <si>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</si>
  <si>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</si>
  <si>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</si>
  <si>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</si>
  <si>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</si>
  <si>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</si>
  <si>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</si>
  <si>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</si>
  <si>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</si>
  <si>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</si>
  <si>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</si>
  <si>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</si>
  <si>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</si>
  <si>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</si>
  <si>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</si>
  <si>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</si>
  <si>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</si>
  <si>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</si>
  <si>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</si>
  <si>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</si>
  <si>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</si>
  <si>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</si>
  <si>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</si>
  <si>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</si>
  <si>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</si>
  <si>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</si>
  <si>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</si>
  <si>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</si>
  <si>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</si>
  <si>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</si>
  <si>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</si>
  <si>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</si>
  <si>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</si>
  <si>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</si>
  <si>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</si>
  <si>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</si>
  <si>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</si>
  <si>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</si>
  <si>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</si>
  <si>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</si>
  <si>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</si>
  <si>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</si>
  <si>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</si>
  <si>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</si>
  <si>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</si>
  <si>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</si>
  <si>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</si>
  <si>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</si>
  <si>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</si>
  <si>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</si>
  <si>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</si>
  <si>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</si>
  <si>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</si>
  <si>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</si>
  <si>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</si>
  <si>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</si>
  <si>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</si>
  <si>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</si>
  <si>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</si>
  <si>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</si>
  <si>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</si>
  <si>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</si>
  <si>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</si>
  <si>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</si>
  <si>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</si>
  <si>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</si>
  <si>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</si>
  <si>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</si>
  <si>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</si>
  <si>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</si>
  <si>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</si>
  <si>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</si>
  <si>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</si>
  <si>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</si>
  <si>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</si>
  <si>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</si>
  <si>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</si>
  <si>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</si>
  <si>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</si>
  <si>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</si>
  <si>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</si>
  <si>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</si>
  <si>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</si>
  <si>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</si>
  <si>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</si>
  <si>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</si>
  <si>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</si>
  <si>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</si>
  <si>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</si>
  <si>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</si>
  <si>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</si>
  <si>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</si>
  <si>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</si>
  <si>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</si>
  <si>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</si>
  <si>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</si>
  <si>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</si>
  <si>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</si>
  <si>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</si>
  <si>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</si>
  <si>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</si>
  <si>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</si>
  <si>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</si>
  <si>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</si>
  <si>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</si>
  <si>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</si>
  <si>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</si>
  <si>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</si>
  <si>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</si>
  <si>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</si>
  <si>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</si>
  <si>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</si>
  <si>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</si>
  <si>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</si>
  <si>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</si>
  <si>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</si>
  <si>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</si>
  <si>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</si>
  <si>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</si>
  <si>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</si>
  <si>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</si>
  <si>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</si>
  <si>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</si>
  <si>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</si>
  <si>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</si>
  <si>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</si>
  <si>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</si>
  <si>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</si>
  <si>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</si>
  <si>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</si>
  <si>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</si>
  <si>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</si>
  <si>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</si>
  <si>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</si>
  <si>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</si>
  <si>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</si>
  <si>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</si>
  <si>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</si>
  <si>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</si>
  <si>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</si>
  <si>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</si>
  <si>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</si>
  <si>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</si>
  <si>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</si>
  <si>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</si>
  <si>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</si>
  <si>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</si>
  <si>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</si>
  <si>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</si>
  <si>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</si>
  <si>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</si>
  <si>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</si>
  <si>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</si>
  <si>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</si>
  <si>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</si>
  <si>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</si>
  <si>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</si>
  <si>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</si>
  <si>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</si>
  <si>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</si>
  <si>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</si>
  <si>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</si>
  <si>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</si>
  <si>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</si>
  <si>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</si>
  <si>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</si>
  <si>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</si>
  <si>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</si>
  <si>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</si>
  <si>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</si>
  <si>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</si>
  <si>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</si>
  <si>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</si>
  <si>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</si>
  <si>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</si>
  <si>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</si>
  <si>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</si>
  <si>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</si>
  <si>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</si>
  <si>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</si>
  <si>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</si>
  <si>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</si>
  <si>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</si>
  <si>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</si>
  <si>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</si>
  <si>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</si>
  <si>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</si>
  <si>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</si>
  <si>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</si>
  <si>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</si>
  <si>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</si>
  <si>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</si>
  <si>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</si>
  <si>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</si>
  <si>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</si>
  <si>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</si>
  <si>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</si>
  <si>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</si>
  <si>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</si>
  <si>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</si>
  <si>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</si>
  <si>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</si>
  <si>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</si>
  <si>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</si>
  <si>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</si>
  <si>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</si>
  <si>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</si>
  <si>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</si>
  <si>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</si>
  <si>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</si>
  <si>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</si>
  <si>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</si>
  <si>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</si>
  <si>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</si>
  <si>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</si>
  <si>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</si>
  <si>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</si>
  <si>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</si>
  <si>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</si>
  <si>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</si>
  <si>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</si>
  <si>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</si>
  <si>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</si>
  <si>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</si>
  <si>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</si>
  <si>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</si>
  <si>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</si>
  <si>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</si>
  <si>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</si>
  <si>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</si>
  <si>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</si>
  <si>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</si>
  <si>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</si>
  <si>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</si>
  <si>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</si>
  <si>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</si>
  <si>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</si>
  <si>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</si>
  <si>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</si>
  <si>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</si>
  <si>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</si>
  <si>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</si>
  <si>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</si>
  <si>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</si>
  <si>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</si>
  <si>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</si>
  <si>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</si>
  <si>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</si>
  <si>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</si>
  <si>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</si>
  <si>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</si>
  <si>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</si>
  <si>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</si>
  <si>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</si>
  <si>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</si>
  <si>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</si>
  <si>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</si>
  <si>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</si>
  <si>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</si>
  <si>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</si>
  <si>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</si>
  <si>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</si>
  <si>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</si>
  <si>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</si>
  <si>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</si>
  <si>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</si>
  <si>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</si>
  <si>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</si>
  <si>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</si>
  <si>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</si>
  <si>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</si>
  <si>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</si>
  <si>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</si>
  <si>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</si>
  <si>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</si>
  <si>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</si>
  <si>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</si>
  <si>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</si>
  <si>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</si>
  <si>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</si>
  <si>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</si>
  <si>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</si>
  <si>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</si>
  <si>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</si>
  <si>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</si>
  <si>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</si>
  <si>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</si>
  <si>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</si>
  <si>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</si>
  <si>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</si>
  <si>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</si>
  <si>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</si>
  <si>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</si>
  <si>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</si>
  <si>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</si>
  <si>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</si>
  <si>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</si>
  <si>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</si>
  <si>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</si>
  <si>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</si>
  <si>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</si>
  <si>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</si>
  <si>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</si>
  <si>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</si>
  <si>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</si>
  <si>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</si>
  <si>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</si>
  <si>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</si>
  <si>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</si>
  <si>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</si>
  <si>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</si>
  <si>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</si>
  <si>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</si>
  <si>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</si>
  <si>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</si>
  <si>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</si>
  <si>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</si>
  <si>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</si>
  <si>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</si>
  <si>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</si>
  <si>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</si>
  <si>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</si>
  <si>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</si>
  <si>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</si>
  <si>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</si>
  <si>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</si>
  <si>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</si>
  <si>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</si>
  <si>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</si>
  <si>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</si>
  <si>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</si>
  <si>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</si>
  <si>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</si>
  <si>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</si>
  <si>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</si>
  <si>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</si>
  <si>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</si>
  <si>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</si>
  <si>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</si>
  <si>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</si>
  <si>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</si>
  <si>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</si>
  <si>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</si>
  <si>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</si>
  <si>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</si>
  <si>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</si>
  <si>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</si>
  <si>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</si>
  <si>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</si>
  <si>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</si>
  <si>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</si>
  <si>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</si>
  <si>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</si>
  <si>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</si>
  <si>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</si>
  <si>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</si>
  <si>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</si>
  <si>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</si>
  <si>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</si>
  <si>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</si>
  <si>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</si>
  <si>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</si>
  <si>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</si>
  <si>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</si>
  <si>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</si>
  <si>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</si>
  <si>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</si>
  <si>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</si>
  <si>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</si>
  <si>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</si>
  <si>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</si>
  <si>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</si>
  <si>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</si>
  <si>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</si>
  <si>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</si>
  <si>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</si>
  <si>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</si>
  <si>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</si>
  <si>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</si>
  <si>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</si>
  <si>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</si>
  <si>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</si>
  <si>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</si>
  <si>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</si>
  <si>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</si>
  <si>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</si>
  <si>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</si>
  <si>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</si>
  <si>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</si>
  <si>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</si>
  <si>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</si>
  <si>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</si>
  <si>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</si>
  <si>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</si>
  <si>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</si>
  <si>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</si>
  <si>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</si>
  <si>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</si>
  <si>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</si>
  <si>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</si>
  <si>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</si>
  <si>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</si>
  <si>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</si>
  <si>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</si>
  <si>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</si>
  <si>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</si>
  <si>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</si>
  <si>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</si>
  <si>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</si>
  <si>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</si>
  <si>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</si>
  <si>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</si>
  <si>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</si>
  <si>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</si>
  <si>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</si>
  <si>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</si>
  <si>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</si>
  <si>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</si>
  <si>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</si>
  <si>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</si>
  <si>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</si>
  <si>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</si>
  <si>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</si>
  <si>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</si>
  <si>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</si>
  <si>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</si>
  <si>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</si>
  <si>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</si>
  <si>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</si>
  <si>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</si>
  <si>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</si>
  <si>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</si>
  <si>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</si>
  <si>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</si>
  <si>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</si>
  <si>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</si>
  <si>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</si>
  <si>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</si>
  <si>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</si>
  <si>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</si>
  <si>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</si>
  <si>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</si>
  <si>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</si>
  <si>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</si>
  <si>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</si>
  <si>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</si>
  <si>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</si>
  <si>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</si>
  <si>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</si>
  <si>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</si>
  <si>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</si>
  <si>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</si>
  <si>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</si>
  <si>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</si>
  <si>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</si>
  <si>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</si>
  <si>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</si>
  <si>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</si>
  <si>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</si>
  <si>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</si>
  <si>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</si>
  <si>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</si>
  <si>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</si>
  <si>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</si>
  <si>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</si>
  <si>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</si>
  <si>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</si>
  <si>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</si>
  <si>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</si>
  <si>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</si>
  <si>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</si>
  <si>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</si>
  <si>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</si>
  <si>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</si>
  <si>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</si>
  <si>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</si>
  <si>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</si>
  <si>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</si>
  <si>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</si>
  <si>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</si>
  <si>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</si>
  <si>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</si>
  <si>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</si>
  <si>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</si>
  <si>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</si>
  <si>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</si>
  <si>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</si>
  <si>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</si>
  <si>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</si>
  <si>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</si>
  <si>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</si>
  <si>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</si>
  <si>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</si>
  <si>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</si>
  <si>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</si>
  <si>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</si>
  <si>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</si>
  <si>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</si>
  <si>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</si>
  <si>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</si>
  <si>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</si>
  <si>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</si>
  <si>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</si>
  <si>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</si>
  <si>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</si>
  <si>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</si>
  <si>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</si>
  <si>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</si>
  <si>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</si>
  <si>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</si>
  <si>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</si>
  <si>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</si>
  <si>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</si>
  <si>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</si>
  <si>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</si>
  <si>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</si>
  <si>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</si>
  <si>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</si>
  <si>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</si>
  <si>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</si>
  <si>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</si>
  <si>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</si>
  <si>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</si>
  <si>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</si>
  <si>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</si>
  <si>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</si>
  <si>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</si>
  <si>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</si>
  <si>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</si>
  <si>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</si>
  <si>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</si>
  <si>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</si>
  <si>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</si>
  <si>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</si>
  <si>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</si>
  <si>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</si>
  <si>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</si>
  <si>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</si>
  <si>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</si>
  <si>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</si>
  <si>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</si>
  <si>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</si>
  <si>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</si>
  <si>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</si>
  <si>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</si>
  <si>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</si>
  <si>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</si>
  <si>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</si>
  <si>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</si>
  <si>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</si>
  <si>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</si>
  <si>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</si>
  <si>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</si>
  <si>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</si>
  <si>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</si>
  <si>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</si>
  <si>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</si>
  <si>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</si>
  <si>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</si>
  <si>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</si>
  <si>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</si>
  <si>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</si>
  <si>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</si>
  <si>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</si>
  <si>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</si>
  <si>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</si>
  <si>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</si>
  <si>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</si>
  <si>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</si>
  <si>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</si>
  <si>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</si>
  <si>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</si>
  <si>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</si>
  <si>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</si>
  <si>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</si>
  <si>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</si>
  <si>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</si>
  <si>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</si>
  <si>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</si>
  <si>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</si>
  <si>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</si>
  <si>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</si>
  <si>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</si>
  <si>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</si>
  <si>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</si>
  <si>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</si>
  <si>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</si>
  <si>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</si>
  <si>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</si>
  <si>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</si>
  <si>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</si>
  <si>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</si>
  <si>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</si>
  <si>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</si>
  <si>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</si>
  <si>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</si>
  <si>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</si>
  <si>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</si>
  <si>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</si>
  <si>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</si>
  <si>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</si>
  <si>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</si>
  <si>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</si>
  <si>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</si>
  <si>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</si>
  <si>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</si>
  <si>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</si>
  <si>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</si>
  <si>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</si>
  <si>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</si>
  <si>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</si>
  <si>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</si>
  <si>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</si>
  <si>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</si>
  <si>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</si>
  <si>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</si>
  <si>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</si>
  <si>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</si>
  <si>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</si>
  <si>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</si>
  <si>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</si>
  <si>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</si>
  <si>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</si>
  <si>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</si>
  <si>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</si>
  <si>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</si>
  <si>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</si>
  <si>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</si>
  <si>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</si>
  <si>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</si>
  <si>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</si>
  <si>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</si>
  <si>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</si>
  <si>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</si>
  <si>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</si>
  <si>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</si>
  <si>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</si>
  <si>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</si>
  <si>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</si>
  <si>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</si>
  <si>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</si>
  <si>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</si>
  <si>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</si>
  <si>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</si>
  <si>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</si>
  <si>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</si>
  <si>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</si>
  <si>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</si>
  <si>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</si>
  <si>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</si>
  <si>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</si>
  <si>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</si>
  <si>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</si>
  <si>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</si>
  <si>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</si>
  <si>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</si>
  <si>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</si>
  <si>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</si>
  <si>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</si>
  <si>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</si>
  <si>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</si>
  <si>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</si>
  <si>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</si>
  <si>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</si>
  <si>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</si>
  <si>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</si>
  <si>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</si>
  <si>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</si>
  <si>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</si>
  <si>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</si>
  <si>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</si>
  <si>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</si>
  <si>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</si>
  <si>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</si>
  <si>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</si>
  <si>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</si>
  <si>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</si>
  <si>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</si>
  <si>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</si>
  <si>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</si>
  <si>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</si>
  <si>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</si>
  <si>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</si>
  <si>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</si>
  <si>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</si>
  <si>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</si>
  <si>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</si>
  <si>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</si>
  <si>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</si>
  <si>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</si>
  <si>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</si>
  <si>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</si>
  <si>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</si>
  <si>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</si>
  <si>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</si>
  <si>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</si>
  <si>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</si>
  <si>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</si>
  <si>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</si>
  <si>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</si>
  <si>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</si>
  <si>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</si>
  <si>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</si>
  <si>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</si>
  <si>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</si>
  <si>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</si>
  <si>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</si>
  <si>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</si>
  <si>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</si>
  <si>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</si>
  <si>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</si>
  <si>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</si>
  <si>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</si>
  <si>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</si>
  <si>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</si>
  <si>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</si>
  <si>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</si>
  <si>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</si>
  <si>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</si>
  <si>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</si>
  <si>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</si>
  <si>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</si>
  <si>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</si>
  <si>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</si>
  <si>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</si>
  <si>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</si>
  <si>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</si>
  <si>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</si>
  <si>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</si>
  <si>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</si>
  <si>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</si>
  <si>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</si>
  <si>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</si>
  <si>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</si>
  <si>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</si>
  <si>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</si>
  <si>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</si>
  <si>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</si>
  <si>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</si>
  <si>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</si>
  <si>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</si>
  <si>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</si>
  <si>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</si>
  <si>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</si>
  <si>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</si>
  <si>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</si>
  <si>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</si>
  <si>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</si>
  <si>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</si>
  <si>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</si>
  <si>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</si>
  <si>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</si>
  <si>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</si>
  <si>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</si>
  <si>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</si>
  <si>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</si>
  <si>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</si>
  <si>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</si>
  <si>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</si>
  <si>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</si>
  <si>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</si>
  <si>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</si>
  <si>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</si>
  <si>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</si>
  <si>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</si>
  <si>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</si>
  <si>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</si>
  <si>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</si>
  <si>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</si>
  <si>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</si>
  <si>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</si>
  <si>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</si>
  <si>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</si>
  <si>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</si>
  <si>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</si>
  <si>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</si>
  <si>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</si>
  <si>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</si>
  <si>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</si>
  <si>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</si>
  <si>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</si>
  <si>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</si>
  <si>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</si>
  <si>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</si>
  <si>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</si>
  <si>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</si>
  <si>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</si>
  <si>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</si>
  <si>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</si>
  <si>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</si>
  <si>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</si>
  <si>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</si>
  <si>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</si>
  <si>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</si>
  <si>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</si>
  <si>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</si>
  <si>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</si>
  <si>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</si>
  <si>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</si>
  <si>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</si>
  <si>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</si>
  <si>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</si>
  <si>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</si>
  <si>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</si>
  <si>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</si>
  <si>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</si>
  <si>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</si>
  <si>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</si>
  <si>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</si>
  <si>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</si>
  <si>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</si>
  <si>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</si>
  <si>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</si>
  <si>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</si>
  <si>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</si>
  <si>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</si>
  <si>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</si>
  <si>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</si>
  <si>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</si>
  <si>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</si>
  <si>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</si>
  <si>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</si>
  <si>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</si>
  <si>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</si>
  <si>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</si>
  <si>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</si>
  <si>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</si>
  <si>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</si>
  <si>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</si>
  <si>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</si>
  <si>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</si>
  <si>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</si>
  <si>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</si>
  <si>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</si>
  <si>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</si>
  <si>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</si>
  <si>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</si>
  <si>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</si>
  <si>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</si>
  <si>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</si>
  <si>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</si>
  <si>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</si>
  <si>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</si>
  <si>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</si>
  <si>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</si>
  <si>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</si>
  <si>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</si>
  <si>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</si>
  <si>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</si>
  <si>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</si>
  <si>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</si>
  <si>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</si>
  <si>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</si>
  <si>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</si>
  <si>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</si>
  <si>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</si>
  <si>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</si>
  <si>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</si>
  <si>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</si>
  <si>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</si>
  <si>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</si>
  <si>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</si>
  <si>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</si>
  <si>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</si>
  <si>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</si>
  <si>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</si>
  <si>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</si>
  <si>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</si>
  <si>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</si>
  <si>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</si>
  <si>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</si>
  <si>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</si>
  <si>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</si>
  <si>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</si>
  <si>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</si>
  <si>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</si>
  <si>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</si>
  <si>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</si>
  <si>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</si>
  <si>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</si>
  <si>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</si>
  <si>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</si>
  <si>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</si>
  <si>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</si>
  <si>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</si>
  <si>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</si>
  <si>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</si>
  <si>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</si>
  <si>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</si>
  <si>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</si>
  <si>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</si>
  <si>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</si>
  <si>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</si>
  <si>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</si>
  <si>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</si>
  <si>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</si>
  <si>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</si>
  <si>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</si>
  <si>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</si>
  <si>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</si>
  <si>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</si>
  <si>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</si>
  <si>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</si>
  <si>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</si>
  <si>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</si>
  <si>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</si>
  <si>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</si>
  <si>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</si>
  <si>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</si>
  <si>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</si>
  <si>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</si>
  <si>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</si>
  <si>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</si>
  <si>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</si>
  <si>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</si>
  <si>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</si>
  <si>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</si>
  <si>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</si>
  <si>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</si>
  <si>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</si>
  <si>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</si>
  <si>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</si>
  <si>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</si>
  <si>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</si>
  <si>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</si>
  <si>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</si>
  <si>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</si>
  <si>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</si>
  <si>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</si>
  <si>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</si>
  <si>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</si>
  <si>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</si>
  <si>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</si>
  <si>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</si>
  <si>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</si>
  <si>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</si>
  <si>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</si>
  <si>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</si>
  <si>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</si>
  <si>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</si>
  <si>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</si>
  <si>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</si>
  <si>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</si>
  <si>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</si>
  <si>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</si>
  <si>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</si>
  <si>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</si>
  <si>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</si>
  <si>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</si>
  <si>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</si>
  <si>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</si>
  <si>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</si>
  <si>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</si>
  <si>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</si>
  <si>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</si>
  <si>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</si>
  <si>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</si>
  <si>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</si>
  <si>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</si>
  <si>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</si>
  <si>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</si>
  <si>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</si>
  <si>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</si>
  <si>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</si>
  <si>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</si>
  <si>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</si>
  <si>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</si>
  <si>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</si>
  <si>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</si>
  <si>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</si>
  <si>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</si>
  <si>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</si>
  <si>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</si>
  <si>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</si>
  <si>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</si>
  <si>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</si>
  <si>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</si>
  <si>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</si>
  <si>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</si>
  <si>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</si>
  <si>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</si>
  <si>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</si>
  <si>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</si>
  <si>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</si>
  <si>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</si>
  <si>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</si>
  <si>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</si>
  <si>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</si>
  <si>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</si>
  <si>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</si>
  <si>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</si>
  <si>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</si>
  <si>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</si>
  <si>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</si>
  <si>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</si>
  <si>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</si>
  <si>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</si>
  <si>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</si>
  <si>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</si>
  <si>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</si>
  <si>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</si>
  <si>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</si>
  <si>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</si>
  <si>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</si>
  <si>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</si>
  <si>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</si>
  <si>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</si>
  <si>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</si>
  <si>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</si>
  <si>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</si>
  <si>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</si>
  <si>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</si>
  <si>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</si>
  <si>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</si>
  <si>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</si>
  <si>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</si>
  <si>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</si>
  <si>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</si>
  <si>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</si>
  <si>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</si>
  <si>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</si>
  <si>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</si>
  <si>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</si>
  <si>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</si>
  <si>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</si>
  <si>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</si>
  <si>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</si>
  <si>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</si>
  <si>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</si>
  <si>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</si>
  <si>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</si>
  <si>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</si>
  <si>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</si>
  <si>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</si>
  <si>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</si>
  <si>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</si>
  <si>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</si>
  <si>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</si>
  <si>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</si>
  <si>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</si>
  <si>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</si>
  <si>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</si>
  <si>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</si>
  <si>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</si>
  <si>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</si>
  <si>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</si>
  <si>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</si>
  <si>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</si>
  <si>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</si>
  <si>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</si>
  <si>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</si>
  <si>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</si>
  <si>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</si>
  <si>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</si>
  <si>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</si>
  <si>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</si>
  <si>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</si>
  <si>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</si>
  <si>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</si>
  <si>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</si>
  <si>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</si>
  <si>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</si>
  <si>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</si>
  <si>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</si>
  <si>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</si>
  <si>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</si>
  <si>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</si>
  <si>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</si>
  <si>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</si>
  <si>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</si>
  <si>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</si>
  <si>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</si>
  <si>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</si>
  <si>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</si>
  <si>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</si>
  <si>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</si>
  <si>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</si>
  <si>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</si>
  <si>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</si>
  <si>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</si>
  <si>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</si>
  <si>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</si>
  <si>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</si>
  <si>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</si>
  <si>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</si>
  <si>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</si>
  <si>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</si>
  <si>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</si>
  <si>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</si>
  <si>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</si>
  <si>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</si>
  <si>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</si>
  <si>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</si>
  <si>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</si>
  <si>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</si>
  <si>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</si>
  <si>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</si>
  <si>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</si>
  <si>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</si>
  <si>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</si>
  <si>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</si>
  <si>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</si>
  <si>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</si>
  <si>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</si>
  <si>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</si>
  <si>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</si>
  <si>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</si>
  <si>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</si>
  <si>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</si>
  <si>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</si>
  <si>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</si>
  <si>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</si>
  <si>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</si>
  <si>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</si>
  <si>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</si>
  <si>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</si>
  <si>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</si>
  <si>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</si>
  <si>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</si>
  <si>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</si>
  <si>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</si>
  <si>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</si>
  <si>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</si>
  <si>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</si>
  <si>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</si>
  <si>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</si>
  <si>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</si>
  <si>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</si>
  <si>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</si>
  <si>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</si>
  <si>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</si>
  <si>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</si>
  <si>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</si>
  <si>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</si>
  <si>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</si>
  <si>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</si>
  <si>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</si>
  <si>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</si>
  <si>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</si>
  <si>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</si>
  <si>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</si>
  <si>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</si>
  <si>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</si>
  <si>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</si>
  <si>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</si>
  <si>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</si>
  <si>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</si>
  <si>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</si>
  <si>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</si>
  <si>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</si>
  <si>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</si>
  <si>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</si>
  <si>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</si>
  <si>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</si>
  <si>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</si>
  <si>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</si>
  <si>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</si>
  <si>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</si>
  <si>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</si>
  <si>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</si>
  <si>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</si>
  <si>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</si>
  <si>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</si>
  <si>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</si>
  <si>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</si>
  <si>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</si>
  <si>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</si>
  <si>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</si>
  <si>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</si>
  <si>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</si>
  <si>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</si>
  <si>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</si>
  <si>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</si>
  <si>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</si>
  <si>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</si>
  <si>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</si>
  <si>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</si>
  <si>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</si>
  <si>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</si>
  <si>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</si>
  <si>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</si>
  <si>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</si>
  <si>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</si>
  <si>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</si>
  <si>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</si>
  <si>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</si>
  <si>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</si>
  <si>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</si>
  <si>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</si>
  <si>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</si>
  <si>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</si>
  <si>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</si>
  <si>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</si>
  <si>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</si>
  <si>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</si>
  <si>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</si>
  <si>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</si>
  <si>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</si>
  <si>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</si>
  <si>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</si>
  <si>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</si>
  <si>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</si>
  <si>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</si>
  <si>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</si>
  <si>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</si>
  <si>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</si>
  <si>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</si>
  <si>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</si>
  <si>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</si>
  <si>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</si>
  <si>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</si>
  <si>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</si>
  <si>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</si>
  <si>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</si>
  <si>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</si>
  <si>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</si>
  <si>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</si>
  <si>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</si>
  <si>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</si>
  <si>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</si>
  <si>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</si>
  <si>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</si>
  <si>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</si>
  <si>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</si>
  <si>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</si>
  <si>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</si>
  <si>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</si>
  <si>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</si>
  <si>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</si>
  <si>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</si>
  <si>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</si>
  <si>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</si>
  <si>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</si>
  <si>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</si>
  <si>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</si>
  <si>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</si>
  <si>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</si>
  <si>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</si>
  <si>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</si>
  <si>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</si>
  <si>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</si>
  <si>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</si>
  <si>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</si>
  <si>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</si>
  <si>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</si>
  <si>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</si>
  <si>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</si>
  <si>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</si>
  <si>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</si>
  <si>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</si>
  <si>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</si>
  <si>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</si>
  <si>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</si>
  <si>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</si>
  <si>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</si>
  <si>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</si>
  <si>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</si>
  <si>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</si>
  <si>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</si>
  <si>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</si>
  <si>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</si>
  <si>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</si>
  <si>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</si>
  <si>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</si>
  <si>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</si>
  <si>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</si>
  <si>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</si>
  <si>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</si>
  <si>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</si>
  <si>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</si>
  <si>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</si>
  <si>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</si>
  <si>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</si>
  <si>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</si>
  <si>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</si>
  <si>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</si>
  <si>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</si>
  <si>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</si>
  <si>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</si>
  <si>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</si>
  <si>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</si>
  <si>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</si>
  <si>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</si>
  <si>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</si>
  <si>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</si>
  <si>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</si>
  <si>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</si>
  <si>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</si>
  <si>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</si>
  <si>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</si>
  <si>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</si>
  <si>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</si>
  <si>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</si>
  <si>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</si>
  <si>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</si>
  <si>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</si>
  <si>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</si>
  <si>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</si>
  <si>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</si>
  <si>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</si>
  <si>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</si>
  <si>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</si>
  <si>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</si>
  <si>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</si>
  <si>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</si>
  <si>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</si>
  <si>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</si>
  <si>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</si>
  <si>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</si>
  <si>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</si>
  <si>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</si>
  <si>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</si>
  <si>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</si>
  <si>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</si>
  <si>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</si>
  <si>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</si>
  <si>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</si>
  <si>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</si>
  <si>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</si>
  <si>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</si>
  <si>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</si>
  <si>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</si>
  <si>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</si>
  <si>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</si>
  <si>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</si>
  <si>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</si>
  <si>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</si>
  <si>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</si>
  <si>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</si>
  <si>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</si>
  <si>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</si>
  <si>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</si>
  <si>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</si>
  <si>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</si>
  <si>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</si>
  <si>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</si>
  <si>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</si>
  <si>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</si>
  <si>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</si>
  <si>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</si>
  <si>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</si>
  <si>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</si>
  <si>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</si>
  <si>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</si>
  <si>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</si>
  <si>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</si>
  <si>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</si>
  <si>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</si>
  <si>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</si>
  <si>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</si>
  <si>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</si>
  <si>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</si>
  <si>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</si>
  <si>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</si>
  <si>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</si>
  <si>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</si>
  <si>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</si>
  <si>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</si>
  <si>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</si>
  <si>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</si>
  <si>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</si>
  <si>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</si>
  <si>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</si>
  <si>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</si>
  <si>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</si>
  <si>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</si>
  <si>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</si>
  <si>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</si>
  <si>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</si>
  <si>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</si>
  <si>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</si>
  <si>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</si>
  <si>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</si>
  <si>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</si>
  <si>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</si>
  <si>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</si>
  <si>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</si>
  <si>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</si>
  <si>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</si>
  <si>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</si>
  <si>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</si>
  <si>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</si>
  <si>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</si>
  <si>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</si>
  <si>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</si>
  <si>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</si>
  <si>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</si>
  <si>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</si>
  <si>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</si>
  <si>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</si>
  <si>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</si>
  <si>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</si>
  <si>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</si>
  <si>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</si>
  <si>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</si>
  <si>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</si>
  <si>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</si>
  <si>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</si>
  <si>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</si>
  <si>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</si>
  <si>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</si>
  <si>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</si>
  <si>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</si>
  <si>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</si>
  <si>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</si>
  <si>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</si>
  <si>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</si>
  <si>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</si>
  <si>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</si>
  <si>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</si>
  <si>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</si>
  <si>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</si>
  <si>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</si>
  <si>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</si>
  <si>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</si>
  <si>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</si>
  <si>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</si>
  <si>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</si>
  <si>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</si>
  <si>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</si>
  <si>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</si>
  <si>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</si>
  <si>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</si>
  <si>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</si>
  <si>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</si>
  <si>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</si>
  <si>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</si>
  <si>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</si>
  <si>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</si>
  <si>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</si>
  <si>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</si>
  <si>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</si>
  <si>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</si>
  <si>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</si>
  <si>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</si>
  <si>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</si>
  <si>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</si>
  <si>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</si>
  <si>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</si>
  <si>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</si>
  <si>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</si>
  <si>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</si>
  <si>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</si>
  <si>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</si>
  <si>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</si>
  <si>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</si>
  <si>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</si>
  <si>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</si>
  <si>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</si>
  <si>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</si>
  <si>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</si>
  <si>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</si>
  <si>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</si>
  <si>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</si>
  <si>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</si>
  <si>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</si>
  <si>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</si>
  <si>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</si>
  <si>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</si>
  <si>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</si>
  <si>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</si>
  <si>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</si>
  <si>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</si>
  <si>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</si>
  <si>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</si>
  <si>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</si>
  <si>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</si>
  <si>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</si>
  <si>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</si>
  <si>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</si>
  <si>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</si>
  <si>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</si>
  <si>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</si>
  <si>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</si>
  <si>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</si>
  <si>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</si>
  <si>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</si>
  <si>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</si>
  <si>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</si>
  <si>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</si>
  <si>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</si>
  <si>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</si>
  <si>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</si>
  <si>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</si>
  <si>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</si>
  <si>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</si>
  <si>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</si>
  <si>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</si>
  <si>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</si>
  <si>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</si>
  <si>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</si>
  <si>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</si>
  <si>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</si>
  <si>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</si>
  <si>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</si>
  <si>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</si>
  <si>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</si>
  <si>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</si>
  <si>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</si>
  <si>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</si>
  <si>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</si>
  <si>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</si>
  <si>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</si>
  <si>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</si>
  <si>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</si>
  <si>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</si>
  <si>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</si>
  <si>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</si>
  <si>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</si>
  <si>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</si>
  <si>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</si>
  <si>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</si>
  <si>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</si>
  <si>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</si>
  <si>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</si>
  <si>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</si>
  <si>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</si>
  <si>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</si>
  <si>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</si>
  <si>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</si>
  <si>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</si>
  <si>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</si>
  <si>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</si>
  <si>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</si>
  <si>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</si>
  <si>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</si>
  <si>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</si>
  <si>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</si>
  <si>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</si>
  <si>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</si>
  <si>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</si>
  <si>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</si>
  <si>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</si>
  <si>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</si>
  <si>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</si>
  <si>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</si>
  <si>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</si>
  <si>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</si>
  <si>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</si>
  <si>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</si>
  <si>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</si>
  <si>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</si>
  <si>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</si>
  <si>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</si>
  <si>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</si>
  <si>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</si>
  <si>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</si>
  <si>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</si>
  <si>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</si>
  <si>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</si>
  <si>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</si>
  <si>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</si>
  <si>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</si>
  <si>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</si>
  <si>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</si>
  <si>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</si>
  <si>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</si>
  <si>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</si>
  <si>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</si>
  <si>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</si>
  <si>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</si>
  <si>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</si>
  <si>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</si>
  <si>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</si>
  <si>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</si>
  <si>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</si>
  <si>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</si>
  <si>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</si>
  <si>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</si>
  <si>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</si>
  <si>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</si>
  <si>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</si>
  <si>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</si>
  <si>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</si>
  <si>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</si>
  <si>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</si>
  <si>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</si>
  <si>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</si>
  <si>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</si>
  <si>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</si>
  <si>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</si>
  <si>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</si>
  <si>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</si>
  <si>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</si>
  <si>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</si>
  <si>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</si>
  <si>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</si>
  <si>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</si>
  <si>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</si>
  <si>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</si>
  <si>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</si>
  <si>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</si>
  <si>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</si>
  <si>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</si>
  <si>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</si>
  <si>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</si>
  <si>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</si>
  <si>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</si>
  <si>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</si>
  <si>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</si>
  <si>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</si>
  <si>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</si>
  <si>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</si>
  <si>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</si>
  <si>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</si>
  <si>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</si>
  <si>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</si>
  <si>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</si>
  <si>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</si>
  <si>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</si>
  <si>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</si>
  <si>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</si>
  <si>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</si>
  <si>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</si>
  <si>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</si>
  <si>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</si>
  <si>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</si>
  <si>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</si>
  <si>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</si>
  <si>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</si>
  <si>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</si>
  <si>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</si>
  <si>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</si>
  <si>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</si>
  <si>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</si>
  <si>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</si>
  <si>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</si>
  <si>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</si>
  <si>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</si>
  <si>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</si>
  <si>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</si>
  <si>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</si>
  <si>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</si>
  <si>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</si>
  <si>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</si>
  <si>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</si>
  <si>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</si>
  <si>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</si>
  <si>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</si>
  <si>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</si>
  <si>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</si>
  <si>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</si>
  <si>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</si>
  <si>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</si>
  <si>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</si>
  <si>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</si>
  <si>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</si>
  <si>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</si>
  <si>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</si>
  <si>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</si>
  <si>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</si>
  <si>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</si>
  <si>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</si>
  <si>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</si>
  <si>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</si>
  <si>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</si>
  <si>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</si>
  <si>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</si>
  <si>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</si>
  <si>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</si>
  <si>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</si>
  <si>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</si>
  <si>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</si>
  <si>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</si>
  <si>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</si>
  <si>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</si>
  <si>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</si>
  <si>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</si>
  <si>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</si>
  <si>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</si>
  <si>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</si>
  <si>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</si>
  <si>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</si>
  <si>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</si>
  <si>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</si>
  <si>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</si>
  <si>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</si>
  <si>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</si>
  <si>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</si>
  <si>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</si>
  <si>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</si>
  <si>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</si>
  <si>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</si>
  <si>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</si>
  <si>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</si>
  <si>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</si>
  <si>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</si>
  <si>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</si>
  <si>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</si>
  <si>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</si>
  <si>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</si>
  <si>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</si>
  <si>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</si>
  <si>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</si>
  <si>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</si>
  <si>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</si>
  <si>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</si>
  <si>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</si>
  <si>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</si>
  <si>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</si>
  <si>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</si>
  <si>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</si>
  <si>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</si>
  <si>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</si>
  <si>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</si>
  <si>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</si>
  <si>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</si>
  <si>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</si>
  <si>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</si>
  <si>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</si>
  <si>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</si>
  <si>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</si>
  <si>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</si>
  <si>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</si>
  <si>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</si>
  <si>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</si>
  <si>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</si>
  <si>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</si>
  <si>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</si>
  <si>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</si>
  <si>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</si>
  <si>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</si>
  <si>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</si>
  <si>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</si>
  <si>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</si>
  <si>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</si>
  <si>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</si>
  <si>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</si>
  <si>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</si>
  <si>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</si>
  <si>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</si>
  <si>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</si>
  <si>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</si>
  <si>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</si>
  <si>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</si>
  <si>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</si>
  <si>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</si>
  <si>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</si>
  <si>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</si>
  <si>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</si>
  <si>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</si>
  <si>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</si>
  <si>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</si>
  <si>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</si>
  <si>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</si>
  <si>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</si>
  <si>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</si>
  <si>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</si>
  <si>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</si>
  <si>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</si>
  <si>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</si>
  <si>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</si>
  <si>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</si>
  <si>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</si>
  <si>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</si>
  <si>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</si>
  <si>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</si>
  <si>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</si>
  <si>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</si>
  <si>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</si>
  <si>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</si>
  <si>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</si>
  <si>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</si>
  <si>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</si>
  <si>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</si>
  <si>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</si>
  <si>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</si>
  <si>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</si>
  <si>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</si>
  <si>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</si>
  <si>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</si>
  <si>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</si>
  <si>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</si>
  <si>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</si>
  <si>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</si>
  <si>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</si>
  <si>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</si>
  <si>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</si>
  <si>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</si>
  <si>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</si>
  <si>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</si>
  <si>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</si>
  <si>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</si>
  <si>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</si>
  <si>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</si>
  <si>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</si>
  <si>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</si>
  <si>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</si>
  <si>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</si>
  <si>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</si>
  <si>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</si>
  <si>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</si>
  <si>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</si>
  <si>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</si>
  <si>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</si>
  <si>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</si>
  <si>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</si>
  <si>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</si>
  <si>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</si>
  <si>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</si>
  <si>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</si>
  <si>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</si>
  <si>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</si>
  <si>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</si>
  <si>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</si>
  <si>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</si>
  <si>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</si>
  <si>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</si>
  <si>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</si>
  <si>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</si>
  <si>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</si>
  <si>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</si>
  <si>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</si>
  <si>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</si>
  <si>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</si>
  <si>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</si>
  <si>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</si>
  <si>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</si>
  <si>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</si>
  <si>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</si>
  <si>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</si>
  <si>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</si>
  <si>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</si>
  <si>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</si>
  <si>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</si>
  <si>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</si>
  <si>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</si>
  <si>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</si>
  <si>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</si>
  <si>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</si>
  <si>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</si>
  <si>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</si>
  <si>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</si>
  <si>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</si>
  <si>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</si>
  <si>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</si>
  <si>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</si>
  <si>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</si>
  <si>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</si>
  <si>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</si>
  <si>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</si>
  <si>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</si>
  <si>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</si>
  <si>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</si>
  <si>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</si>
  <si>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</si>
  <si>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</si>
  <si>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</si>
  <si>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</si>
  <si>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</si>
  <si>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</si>
  <si>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</si>
  <si>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</si>
  <si>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</si>
  <si>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</si>
  <si>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</si>
  <si>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</si>
  <si>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</si>
  <si>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</si>
  <si>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</si>
  <si>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</si>
  <si>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</si>
  <si>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</si>
  <si>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</si>
  <si>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</si>
  <si>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</si>
  <si>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</si>
  <si>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</si>
  <si>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</si>
  <si>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</si>
  <si>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</si>
  <si>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</si>
  <si>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</si>
  <si>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</si>
  <si>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</si>
  <si>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</si>
  <si>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</si>
  <si>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</si>
  <si>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</si>
  <si>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</si>
  <si>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</si>
  <si>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</si>
  <si>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</si>
  <si>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</si>
  <si>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</si>
  <si>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</si>
  <si>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</si>
  <si>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</si>
  <si>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</si>
  <si>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</si>
  <si>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</si>
  <si>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</si>
  <si>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</si>
  <si>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</si>
  <si>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</si>
  <si>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</si>
  <si>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</si>
  <si>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</si>
  <si>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</si>
  <si>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</si>
  <si>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</si>
  <si>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</si>
  <si>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</si>
  <si>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</si>
  <si>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</si>
  <si>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</si>
  <si>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</si>
  <si>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</si>
  <si>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</si>
  <si>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</si>
  <si>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</si>
  <si>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</si>
  <si>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</si>
  <si>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</si>
  <si>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</si>
  <si>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</si>
  <si>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</si>
  <si>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</si>
  <si>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</si>
  <si>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</si>
  <si>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</si>
  <si>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</si>
  <si>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</si>
  <si>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</si>
  <si>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</si>
  <si>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</si>
  <si>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</si>
  <si>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</si>
  <si>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</si>
  <si>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</si>
  <si>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</si>
  <si>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</si>
  <si>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</si>
  <si>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</si>
  <si>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</si>
  <si>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</si>
  <si>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</si>
  <si>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</si>
  <si>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</si>
  <si>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</si>
  <si>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</si>
  <si>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</si>
  <si>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</si>
  <si>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</si>
  <si>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</si>
  <si>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</si>
  <si>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</si>
  <si>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</si>
  <si>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</si>
  <si>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</si>
  <si>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</si>
  <si>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</si>
  <si>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</si>
  <si>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</si>
  <si>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</si>
  <si>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</si>
  <si>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</si>
  <si>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</si>
  <si>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</si>
  <si>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</si>
  <si>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</si>
  <si>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</si>
  <si>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</si>
  <si>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</si>
  <si>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</si>
  <si>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</si>
  <si>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</si>
  <si>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</si>
  <si>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</si>
  <si>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</si>
  <si>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</si>
  <si>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</si>
  <si>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</si>
  <si>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</si>
  <si>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</si>
  <si>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</si>
  <si>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</si>
  <si>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</si>
  <si>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</si>
  <si>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</si>
  <si>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</si>
  <si>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</si>
  <si>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</si>
  <si>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</si>
  <si>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</si>
  <si>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</si>
  <si>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</si>
  <si>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</si>
  <si>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</si>
  <si>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</si>
  <si>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</si>
  <si>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</si>
  <si>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</si>
  <si>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</si>
  <si>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</si>
  <si>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</si>
  <si>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</si>
  <si>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</si>
  <si>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</si>
  <si>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</si>
  <si>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</si>
  <si>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</si>
  <si>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</si>
  <si>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</si>
  <si>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</si>
  <si>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</si>
  <si>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</si>
  <si>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</si>
  <si>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</si>
  <si>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</si>
  <si>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</si>
  <si>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</si>
  <si>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</si>
  <si>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</si>
  <si>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</si>
  <si>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</si>
  <si>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</si>
  <si>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</si>
  <si>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</si>
  <si>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</si>
  <si>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</si>
  <si>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</si>
  <si>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</si>
  <si>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</si>
  <si>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</si>
  <si>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</si>
  <si>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</si>
  <si>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</si>
  <si>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</si>
  <si>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</si>
  <si>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</si>
  <si>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</si>
  <si>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</si>
  <si>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</si>
  <si>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</si>
  <si>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</si>
  <si>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</si>
  <si>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</si>
  <si>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</si>
  <si>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</si>
  <si>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</si>
  <si>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</si>
  <si>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</si>
  <si>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</si>
  <si>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</si>
  <si>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</si>
  <si>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</si>
  <si>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</si>
  <si>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</si>
  <si>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</si>
  <si>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</si>
  <si>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</si>
  <si>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</si>
  <si>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</si>
  <si>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</si>
  <si>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</si>
  <si>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</si>
  <si>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</si>
  <si>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</si>
  <si>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</si>
  <si>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</si>
  <si>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</si>
  <si>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</si>
  <si>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</si>
  <si>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</si>
  <si>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</si>
  <si>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</si>
  <si>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</si>
  <si>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</si>
  <si>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</si>
  <si>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</si>
  <si>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</si>
  <si>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</si>
  <si>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</si>
  <si>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</si>
  <si>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</si>
  <si>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</si>
  <si>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</si>
  <si>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</si>
  <si>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</si>
  <si>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</si>
  <si>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</si>
  <si>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</si>
  <si>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</si>
  <si>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</si>
  <si>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</si>
  <si>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</si>
  <si>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</si>
  <si>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</si>
  <si>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</si>
  <si>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</si>
  <si>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</si>
  <si>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</si>
  <si>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</si>
  <si>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</si>
  <si>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</si>
  <si>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</si>
  <si>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</si>
  <si>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</si>
  <si>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</si>
  <si>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</si>
  <si>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</si>
  <si>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</si>
  <si>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</si>
  <si>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</si>
  <si>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</si>
  <si>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</si>
  <si>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</si>
  <si>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</si>
  <si>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</si>
  <si>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</si>
  <si>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</si>
  <si>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</si>
  <si>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</si>
  <si>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</si>
  <si>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</si>
  <si>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</si>
  <si>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</si>
  <si>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</si>
  <si>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</si>
  <si>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</si>
  <si>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</si>
  <si>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</si>
  <si>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</si>
  <si>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</si>
  <si>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</si>
  <si>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</si>
  <si>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</si>
  <si>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</si>
  <si>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</si>
  <si>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</si>
  <si>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</si>
  <si>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</si>
  <si>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</si>
  <si>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</si>
  <si>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</si>
  <si>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</si>
  <si>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</si>
  <si>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</si>
  <si>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</si>
  <si>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</si>
  <si>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</si>
  <si>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</si>
  <si>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</si>
  <si>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</si>
  <si>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</si>
  <si>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</si>
  <si>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</si>
  <si>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</si>
  <si>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</si>
  <si>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</si>
  <si>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</si>
  <si>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</si>
  <si>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</si>
  <si>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</si>
  <si>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</si>
  <si>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</si>
  <si>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</si>
  <si>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</si>
  <si>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</si>
  <si>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</si>
  <si>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</si>
  <si>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</si>
  <si>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</si>
  <si>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</si>
  <si>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</si>
  <si>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</si>
  <si>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</si>
  <si>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</si>
  <si>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</si>
  <si>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</si>
  <si>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</si>
  <si>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</si>
  <si>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</si>
  <si>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</si>
  <si>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</si>
  <si>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</si>
  <si>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</si>
  <si>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</si>
  <si>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</si>
  <si>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</si>
  <si>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</si>
  <si>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</si>
  <si>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</si>
  <si>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</si>
  <si>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</si>
  <si>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</si>
  <si>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</si>
  <si>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</si>
  <si>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</si>
  <si>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</si>
  <si>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</si>
  <si>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</si>
  <si>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</si>
  <si>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</si>
  <si>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</si>
  <si>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</si>
  <si>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</si>
  <si>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</si>
  <si>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</si>
  <si>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</si>
  <si>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</si>
  <si>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</si>
  <si>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</si>
  <si>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</si>
  <si>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</si>
  <si>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</si>
  <si>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</si>
  <si>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</si>
  <si>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</si>
  <si>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</si>
  <si>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</si>
  <si>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</si>
  <si>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</si>
  <si>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</si>
  <si>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</si>
  <si>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</si>
  <si>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</si>
  <si>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</si>
  <si>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</si>
  <si>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</si>
  <si>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</si>
  <si>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</si>
  <si>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</si>
  <si>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</si>
  <si>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</si>
  <si>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</si>
  <si>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</si>
  <si>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</si>
  <si>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</si>
  <si>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</si>
  <si>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</si>
  <si>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</si>
  <si>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</si>
  <si>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</si>
  <si>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</si>
  <si>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</si>
  <si>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</si>
  <si>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</si>
  <si>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</si>
  <si>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</si>
  <si>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</si>
  <si>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</si>
  <si>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</si>
  <si>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</si>
  <si>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</si>
  <si>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</si>
  <si>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</si>
  <si>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</si>
  <si>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</si>
  <si>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</si>
  <si>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</si>
  <si>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</si>
  <si>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</si>
  <si>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</si>
  <si>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</si>
  <si>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</si>
  <si>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</si>
  <si>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</si>
  <si>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</si>
  <si>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</si>
  <si>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</si>
  <si>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</si>
  <si>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</si>
  <si>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</si>
  <si>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</si>
  <si>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</si>
  <si>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</si>
  <si>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</si>
  <si>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</si>
  <si>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</si>
  <si>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</si>
  <si>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</si>
  <si>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</si>
  <si>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</si>
  <si>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</si>
  <si>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</si>
  <si>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</si>
  <si>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</si>
  <si>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</si>
  <si>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</si>
  <si>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</si>
  <si>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</si>
  <si>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</si>
  <si>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</si>
  <si>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</si>
  <si>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</si>
  <si>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</si>
  <si>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</si>
  <si>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</si>
  <si>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</si>
  <si>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</si>
  <si>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</si>
  <si>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</si>
  <si>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</si>
  <si>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</si>
  <si>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</si>
  <si>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</si>
  <si>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</si>
  <si>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</si>
  <si>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</si>
  <si>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</si>
  <si>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</si>
  <si>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</si>
  <si>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</si>
  <si>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</si>
  <si>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</si>
  <si>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</si>
  <si>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</si>
  <si>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</si>
  <si>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</si>
  <si>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</si>
  <si>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</si>
  <si>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</si>
  <si>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</si>
  <si>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</si>
  <si>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</si>
  <si>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</si>
  <si>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</si>
  <si>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</si>
  <si>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</si>
  <si>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</si>
  <si>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</si>
  <si>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</si>
  <si>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</si>
  <si>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</si>
  <si>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</si>
  <si>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</si>
  <si>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</si>
  <si>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</si>
  <si>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</si>
  <si>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</si>
  <si>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</si>
  <si>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</si>
  <si>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</si>
  <si>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</si>
  <si>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</si>
  <si>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</si>
  <si>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</si>
  <si>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</si>
  <si>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</si>
  <si>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</si>
  <si>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</si>
  <si>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</si>
  <si>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</si>
  <si>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</si>
  <si>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</si>
  <si>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</si>
  <si>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</si>
  <si>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</si>
  <si>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</si>
  <si>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</si>
  <si>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</si>
  <si>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</si>
  <si>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</si>
  <si>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</si>
  <si>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</si>
  <si>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</si>
  <si>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</si>
  <si>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</si>
  <si>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</si>
  <si>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</si>
  <si>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</si>
  <si>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</si>
  <si>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</si>
  <si>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</si>
  <si>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</si>
  <si>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</si>
  <si>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</si>
  <si>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</si>
  <si>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</si>
  <si>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</si>
  <si>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</si>
  <si>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</si>
  <si>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</si>
  <si>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</si>
  <si>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</si>
  <si>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</si>
  <si>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</si>
  <si>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</si>
  <si>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</si>
  <si>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</si>
  <si>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</si>
  <si>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</si>
  <si>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</si>
  <si>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</si>
  <si>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</si>
  <si>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</si>
  <si>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</si>
  <si>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</si>
  <si>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</si>
  <si>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</si>
  <si>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</si>
  <si>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</si>
  <si>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</si>
  <si>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</si>
  <si>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</si>
  <si>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</si>
  <si>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</si>
  <si>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</si>
  <si>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</si>
  <si>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</si>
  <si>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</si>
  <si>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</si>
  <si>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</si>
  <si>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</si>
  <si>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</si>
  <si>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</si>
  <si>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</si>
  <si>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</si>
  <si>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</si>
  <si>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</si>
  <si>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</si>
  <si>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</si>
  <si>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</si>
  <si>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</si>
  <si>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</si>
  <si>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</si>
  <si>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</si>
  <si>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</si>
  <si>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</si>
  <si>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</si>
  <si>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</si>
  <si>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</si>
  <si>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</si>
  <si>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</si>
  <si>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</si>
  <si>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</si>
  <si>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</si>
  <si>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</si>
  <si>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</si>
  <si>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</si>
  <si>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</si>
  <si>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</si>
  <si>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</si>
  <si>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</si>
  <si>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</si>
  <si>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</si>
  <si>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</si>
  <si>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</si>
  <si>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</si>
  <si>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</si>
  <si>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</si>
  <si>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</si>
  <si>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</si>
  <si>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</si>
  <si>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</si>
  <si>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</si>
  <si>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</si>
  <si>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</si>
  <si>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</si>
  <si>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</si>
  <si>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</si>
  <si>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</si>
  <si>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</si>
  <si>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</si>
  <si>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</si>
  <si>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</si>
  <si>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</si>
  <si>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</si>
  <si>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</si>
  <si>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</si>
  <si>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</si>
  <si>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</si>
  <si>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</si>
  <si>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</si>
  <si>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</si>
  <si>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</si>
  <si>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</si>
  <si>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</si>
  <si>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</si>
  <si>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</si>
  <si>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</si>
  <si>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</si>
  <si>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</si>
  <si>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</si>
  <si>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</si>
  <si>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</si>
  <si>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</si>
  <si>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</si>
  <si>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</si>
  <si>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</si>
  <si>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</si>
  <si>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</si>
  <si>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</si>
  <si>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</si>
  <si>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</si>
  <si>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</si>
  <si>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</si>
  <si>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</si>
  <si>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</si>
  <si>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</si>
  <si>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</si>
  <si>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</si>
  <si>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</si>
  <si>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</si>
  <si>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</si>
  <si>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</si>
  <si>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</si>
  <si>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</si>
  <si>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</si>
  <si>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</si>
  <si>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</si>
  <si>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</si>
  <si>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</si>
  <si>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</si>
  <si>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</si>
  <si>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</si>
  <si>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</si>
  <si>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</si>
  <si>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</si>
  <si>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</si>
  <si>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</si>
  <si>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</si>
  <si>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</si>
  <si>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</si>
  <si>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</si>
  <si>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</si>
  <si>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</si>
  <si>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</si>
  <si>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</si>
  <si>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</si>
  <si>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</si>
  <si>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</si>
  <si>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</si>
  <si>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</si>
  <si>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</si>
  <si>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</si>
  <si>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</si>
  <si>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</si>
  <si>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</si>
  <si>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</si>
  <si>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</si>
  <si>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</si>
  <si>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</si>
  <si>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</si>
  <si>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</si>
  <si>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</si>
  <si>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</si>
  <si>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</si>
  <si>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</si>
  <si>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</si>
  <si>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</si>
  <si>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</si>
  <si>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</si>
  <si>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</si>
  <si>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</si>
  <si>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</si>
  <si>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</si>
  <si>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</si>
  <si>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</si>
  <si>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</si>
  <si>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</si>
  <si>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</si>
  <si>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</si>
  <si>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</si>
  <si>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</si>
  <si>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</si>
  <si>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</si>
  <si>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</si>
  <si>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</si>
  <si>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</si>
  <si>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</si>
  <si>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</si>
  <si>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</si>
  <si>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</si>
  <si>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</si>
  <si>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</si>
  <si>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</si>
  <si>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</si>
  <si>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</si>
  <si>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</si>
  <si>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</si>
  <si>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</si>
  <si>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</si>
  <si>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</si>
  <si>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</si>
  <si>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</si>
  <si>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</si>
  <si>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</si>
  <si>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</si>
  <si>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</si>
  <si>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</si>
  <si>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</si>
  <si>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</si>
  <si>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</si>
  <si>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</si>
  <si>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</si>
  <si>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</si>
  <si>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</si>
  <si>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</si>
  <si>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</si>
  <si>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</si>
  <si>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</si>
  <si>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</si>
  <si>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</si>
  <si>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</si>
  <si>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</si>
  <si>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</si>
  <si>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</si>
  <si>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</si>
  <si>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</si>
  <si>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</si>
  <si>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</si>
  <si>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</si>
  <si>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</si>
  <si>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</si>
  <si>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</si>
  <si>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</si>
  <si>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</si>
  <si>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</si>
  <si>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</si>
  <si>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</si>
  <si>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</si>
  <si>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</si>
  <si>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</si>
  <si>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</si>
  <si>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</si>
  <si>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</si>
  <si>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</si>
  <si>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</si>
  <si>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</si>
  <si>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</si>
  <si>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</si>
  <si>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</si>
  <si>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</si>
  <si>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</si>
  <si>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</si>
  <si>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</si>
  <si>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</si>
  <si>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</si>
  <si>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</si>
  <si>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</si>
  <si>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</si>
  <si>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</si>
  <si>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</si>
  <si>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</si>
  <si>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</si>
  <si>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</si>
  <si>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</si>
  <si>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</si>
  <si>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</si>
  <si>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</si>
  <si>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</si>
  <si>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</si>
  <si>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</si>
  <si>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</si>
  <si>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</si>
  <si>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</si>
  <si>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</si>
  <si>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</si>
  <si>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</si>
  <si>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</si>
  <si>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</si>
  <si>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</si>
  <si>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</si>
  <si>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</si>
  <si>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</si>
  <si>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</si>
  <si>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</si>
  <si>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</si>
  <si>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</si>
  <si>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</si>
  <si>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</si>
  <si>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</si>
  <si>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</si>
  <si>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</si>
  <si>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</si>
  <si>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</si>
  <si>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</si>
  <si>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</si>
  <si>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</si>
  <si>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</si>
  <si>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</si>
  <si>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</si>
  <si>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</si>
  <si>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</si>
  <si>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</si>
  <si>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</si>
  <si>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</si>
  <si>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</si>
  <si>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</si>
  <si>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</si>
  <si>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</si>
  <si>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</si>
  <si>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</si>
  <si>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</si>
  <si>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</si>
  <si>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</si>
  <si>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</si>
  <si>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</si>
  <si>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</si>
  <si>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</si>
  <si>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</si>
  <si>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</si>
  <si>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</si>
  <si>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</si>
  <si>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</si>
  <si>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</si>
  <si>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</si>
  <si>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</si>
  <si>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</si>
  <si>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</si>
  <si>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</si>
  <si>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</si>
  <si>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</si>
  <si>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</si>
  <si>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</si>
  <si>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</si>
  <si>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</si>
  <si>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</si>
  <si>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</si>
  <si>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</si>
  <si>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</si>
  <si>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</si>
  <si>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</si>
  <si>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</si>
  <si>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</si>
  <si>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</si>
  <si>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</si>
  <si>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</si>
  <si>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</si>
  <si>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</si>
  <si>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</si>
  <si>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</si>
  <si>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</si>
  <si>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</si>
  <si>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</si>
  <si>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</si>
  <si>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</si>
  <si>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</si>
  <si>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</si>
  <si>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</si>
  <si>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</si>
  <si>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</si>
  <si>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</si>
  <si>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</si>
  <si>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</si>
  <si>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</si>
  <si>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</si>
  <si>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</si>
  <si>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</si>
  <si>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</si>
  <si>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</si>
  <si>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</si>
  <si>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</si>
  <si>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</si>
  <si>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</si>
  <si>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</si>
  <si>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</si>
  <si>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</si>
  <si>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</si>
  <si>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</si>
  <si>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</si>
  <si>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</si>
  <si>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</si>
  <si>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</si>
  <si>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</si>
  <si>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</si>
  <si>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</si>
  <si>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</si>
  <si>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</si>
  <si>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</si>
  <si>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</si>
  <si>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</si>
  <si>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</si>
  <si>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</si>
  <si>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</si>
  <si>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</si>
  <si>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</si>
  <si>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</si>
  <si>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</si>
  <si>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</si>
  <si>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</si>
  <si>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</si>
  <si>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</si>
  <si>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</si>
  <si>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</si>
  <si>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</si>
  <si>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</si>
  <si>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</si>
  <si>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</si>
  <si>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</si>
  <si>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</si>
  <si>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</si>
  <si>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</si>
  <si>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</si>
  <si>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</si>
  <si>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</si>
  <si>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</si>
  <si>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</si>
  <si>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</si>
  <si>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</si>
  <si>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</si>
  <si>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</si>
  <si>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</si>
  <si>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</si>
  <si>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</si>
  <si>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</si>
  <si>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</si>
  <si>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</si>
  <si>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</si>
  <si>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</si>
  <si>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</si>
  <si>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</si>
  <si>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</si>
  <si>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</si>
  <si>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</si>
  <si>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</si>
  <si>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</si>
  <si>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</si>
  <si>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</si>
  <si>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</si>
  <si>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</si>
  <si>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</si>
  <si>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</si>
  <si>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</si>
  <si>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</si>
  <si>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</si>
  <si>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</si>
  <si>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</si>
  <si>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</si>
  <si>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</si>
  <si>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</si>
  <si>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</si>
  <si>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</si>
  <si>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</si>
  <si>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</si>
  <si>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</si>
  <si>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</si>
  <si>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</si>
  <si>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</si>
  <si>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</si>
  <si>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</si>
  <si>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</si>
  <si>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</si>
  <si>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</si>
  <si>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</si>
  <si>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</si>
  <si>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</si>
  <si>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</si>
  <si>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</si>
  <si>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</si>
  <si>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</si>
  <si>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</si>
  <si>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</si>
  <si>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</si>
  <si>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</si>
  <si>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</si>
  <si>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</si>
  <si>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</si>
  <si>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</si>
  <si>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</si>
  <si>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</si>
  <si>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</si>
  <si>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</si>
  <si>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</si>
  <si>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</si>
  <si>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</si>
  <si>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</si>
  <si>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</si>
  <si>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</si>
  <si>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</si>
  <si>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</si>
  <si>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</si>
  <si>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</si>
  <si>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</si>
  <si>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</si>
  <si>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</si>
  <si>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</si>
  <si>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</si>
  <si>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</si>
  <si>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</si>
  <si>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</si>
  <si>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</si>
  <si>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</si>
  <si>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</si>
  <si>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</si>
  <si>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</si>
  <si>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</si>
  <si>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</si>
  <si>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</si>
  <si>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</si>
  <si>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</si>
  <si>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</si>
  <si>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</si>
  <si>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</si>
  <si>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</si>
  <si>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</si>
  <si>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</si>
  <si>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</si>
  <si>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</si>
  <si>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</si>
  <si>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</si>
  <si>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</si>
  <si>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</si>
  <si>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</si>
  <si>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</si>
  <si>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</si>
  <si>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</si>
  <si>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</si>
  <si>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</si>
  <si>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</si>
  <si>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</si>
  <si>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</si>
  <si>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</si>
  <si>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</si>
  <si>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</si>
  <si>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</si>
  <si>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</si>
  <si>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</si>
  <si>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</si>
  <si>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</si>
  <si>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</si>
  <si>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</si>
  <si>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</si>
  <si>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</si>
  <si>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</si>
  <si>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</si>
  <si>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</si>
  <si>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</si>
  <si>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</si>
  <si>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</si>
  <si>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</si>
  <si>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</si>
  <si>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</si>
  <si>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</si>
  <si>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</si>
  <si>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</si>
  <si>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</si>
  <si>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</si>
  <si>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</si>
  <si>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</si>
  <si>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</si>
  <si>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</si>
  <si>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</si>
  <si>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</si>
  <si>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</si>
  <si>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</si>
  <si>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</si>
  <si>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</si>
  <si>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</si>
  <si>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</si>
  <si>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</si>
  <si>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</si>
  <si>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</si>
  <si>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</si>
  <si>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</si>
  <si>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</si>
  <si>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</si>
  <si>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</si>
  <si>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</si>
  <si>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</si>
  <si>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</si>
  <si>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</si>
  <si>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</si>
  <si>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</si>
  <si>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</si>
  <si>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</si>
  <si>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</si>
  <si>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</si>
  <si>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</si>
  <si>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</si>
  <si>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</si>
  <si>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</si>
  <si>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</si>
  <si>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</si>
  <si>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</si>
  <si>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</si>
  <si>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</si>
  <si>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</si>
  <si>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</si>
  <si>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</si>
  <si>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</si>
  <si>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</si>
  <si>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</si>
  <si>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</si>
  <si>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</si>
  <si>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</si>
  <si>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</si>
  <si>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</si>
  <si>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</si>
  <si>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</si>
  <si>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</si>
  <si>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</si>
  <si>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</si>
  <si>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</si>
  <si>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</si>
  <si>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</si>
  <si>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</si>
  <si>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</si>
  <si>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</si>
  <si>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</si>
  <si>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</si>
  <si>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</si>
  <si>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</si>
  <si>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</si>
  <si>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</si>
  <si>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</si>
  <si>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</si>
  <si>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</si>
  <si>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</si>
  <si>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</si>
  <si>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</si>
  <si>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</si>
  <si>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</si>
  <si>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</si>
  <si>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</si>
  <si>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</si>
  <si>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</si>
  <si>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</si>
  <si>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</si>
  <si>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</si>
  <si>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</si>
  <si>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</si>
  <si>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</si>
  <si>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</si>
  <si>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</si>
  <si>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</si>
  <si>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</si>
  <si>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</si>
  <si>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</si>
  <si>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</si>
  <si>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</si>
  <si>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</si>
  <si>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</si>
  <si>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</si>
  <si>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</si>
  <si>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</si>
  <si>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</si>
  <si>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</si>
  <si>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</si>
  <si>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</si>
  <si>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</si>
  <si>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</si>
  <si>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</si>
  <si>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</si>
  <si>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</si>
  <si>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</si>
  <si>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</si>
  <si>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</si>
  <si>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</si>
  <si>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</si>
  <si>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</si>
  <si>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</si>
  <si>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</si>
  <si>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</si>
  <si>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</si>
  <si>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</si>
  <si>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</si>
  <si>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</si>
  <si>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</si>
  <si>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</si>
  <si>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</si>
  <si>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</si>
  <si>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</si>
  <si>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</si>
  <si>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</si>
  <si>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</si>
  <si>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</si>
  <si>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</si>
  <si>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</si>
  <si>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</si>
  <si>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</si>
  <si>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</si>
  <si>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</si>
  <si>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</si>
  <si>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</si>
  <si>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</si>
  <si>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</si>
  <si>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</si>
  <si>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</si>
  <si>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</si>
  <si>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</si>
  <si>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</si>
  <si>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</si>
  <si>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</si>
  <si>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</si>
  <si>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</si>
  <si>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</si>
  <si>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</si>
  <si>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</si>
  <si>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</si>
  <si>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</si>
  <si>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</si>
  <si>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</si>
  <si>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</si>
  <si>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</si>
  <si>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</si>
  <si>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</si>
  <si>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</si>
  <si>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</si>
  <si>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</si>
  <si>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</si>
  <si>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</si>
  <si>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</si>
  <si>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</si>
  <si>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</si>
  <si>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</si>
  <si>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</si>
  <si>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</si>
  <si>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</si>
  <si>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</si>
  <si>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</si>
  <si>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</si>
  <si>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</si>
  <si>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</si>
  <si>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</si>
  <si>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</si>
  <si>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</si>
  <si>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</si>
  <si>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</si>
  <si>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</si>
  <si>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</si>
  <si>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</si>
  <si>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</si>
  <si>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</si>
  <si>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</si>
  <si>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</si>
  <si>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</si>
  <si>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</si>
  <si>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</si>
  <si>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</si>
  <si>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</si>
  <si>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</si>
  <si>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</si>
  <si>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</si>
  <si>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</si>
  <si>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</si>
  <si>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</si>
  <si>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</si>
  <si>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</si>
  <si>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</si>
  <si>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</si>
  <si>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</si>
  <si>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</si>
  <si>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</si>
  <si>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</si>
  <si>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</si>
  <si>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</si>
  <si>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</si>
  <si>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</si>
  <si>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</si>
  <si>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</si>
  <si>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</si>
  <si>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</si>
  <si>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</si>
  <si>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</si>
  <si>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</si>
  <si>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</si>
  <si>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</si>
  <si>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</si>
  <si>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</si>
  <si>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</si>
  <si>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</si>
  <si>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</si>
  <si>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</si>
  <si>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</si>
  <si>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</si>
  <si>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</si>
  <si>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</si>
  <si>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</si>
  <si>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</si>
  <si>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</si>
  <si>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</si>
  <si>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</si>
  <si>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</si>
  <si>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</si>
  <si>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</si>
  <si>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</si>
  <si>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</si>
  <si>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</si>
  <si>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</si>
  <si>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</si>
  <si>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</si>
  <si>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</si>
  <si>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</si>
  <si>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</si>
  <si>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</si>
  <si>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</si>
  <si>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</si>
  <si>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</si>
  <si>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</si>
  <si>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</si>
  <si>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</si>
  <si>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</si>
  <si>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</si>
  <si>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</si>
  <si>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</si>
  <si>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</si>
  <si>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</si>
  <si>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</si>
  <si>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</si>
  <si>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</si>
  <si>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</si>
  <si>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</si>
  <si>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</si>
  <si>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</si>
  <si>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</si>
  <si>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</si>
  <si>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</si>
  <si>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</si>
  <si>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</si>
  <si>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</si>
  <si>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</si>
  <si>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</si>
  <si>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</si>
  <si>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</si>
  <si>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</si>
  <si>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</si>
  <si>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</si>
  <si>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</si>
  <si>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</si>
  <si>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</si>
  <si>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</si>
  <si>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</si>
  <si>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</si>
  <si>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</si>
  <si>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</si>
  <si>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</si>
  <si>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</si>
  <si>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</si>
  <si>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</si>
  <si>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</si>
  <si>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</si>
  <si>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</si>
  <si>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</si>
  <si>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</si>
  <si>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</si>
  <si>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</si>
  <si>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</si>
  <si>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</si>
  <si>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</si>
  <si>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</si>
  <si>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</si>
  <si>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</si>
  <si>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</si>
  <si>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</si>
  <si>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</si>
  <si>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</si>
  <si>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</si>
  <si>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</si>
  <si>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</si>
  <si>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</si>
  <si>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</si>
  <si>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</si>
  <si>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</si>
  <si>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</si>
  <si>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</si>
  <si>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</si>
  <si>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</si>
  <si>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</si>
  <si>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</si>
  <si>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</si>
  <si>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</si>
  <si>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</si>
  <si>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</si>
  <si>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</si>
  <si>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</si>
  <si>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</si>
  <si>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</si>
  <si>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</si>
  <si>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</si>
  <si>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</si>
  <si>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</si>
  <si>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</si>
  <si>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</si>
  <si>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</si>
  <si>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</si>
  <si>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</si>
  <si>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</si>
  <si>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</si>
  <si>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</si>
  <si>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</si>
  <si>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</si>
  <si>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</si>
  <si>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</si>
  <si>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</si>
  <si>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</si>
  <si>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</si>
  <si>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</si>
  <si>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</si>
  <si>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</si>
  <si>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</si>
  <si>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</si>
  <si>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</si>
  <si>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</si>
  <si>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</si>
  <si>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</si>
  <si>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</si>
  <si>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</si>
  <si>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</si>
  <si>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</si>
  <si>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</si>
  <si>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</si>
  <si>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</si>
  <si>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</si>
  <si>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</si>
  <si>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</si>
  <si>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</si>
  <si>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</si>
  <si>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</si>
  <si>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</si>
  <si>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</si>
  <si>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</si>
  <si>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</si>
  <si>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</si>
  <si>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</si>
  <si>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</si>
  <si>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</si>
  <si>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</si>
  <si>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</si>
  <si>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</si>
  <si>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</si>
  <si>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</si>
  <si>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</si>
  <si>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</si>
  <si>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</si>
  <si>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</si>
  <si>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</si>
  <si>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</si>
  <si>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</si>
  <si>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</si>
  <si>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</si>
  <si>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</si>
  <si>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</si>
  <si>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</si>
  <si>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</si>
  <si>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</si>
  <si>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</si>
  <si>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</si>
  <si>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</si>
  <si>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</si>
  <si>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</si>
  <si>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</si>
  <si>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</si>
  <si>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</si>
  <si>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</si>
  <si>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</si>
  <si>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</si>
  <si>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</si>
  <si>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</si>
  <si>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</si>
  <si>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</si>
  <si>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</si>
  <si>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</si>
  <si>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</si>
  <si>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</si>
  <si>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</si>
  <si>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</si>
  <si>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</si>
  <si>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</si>
  <si>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</si>
  <si>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</si>
  <si>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</si>
  <si>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</si>
  <si>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</si>
  <si>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</si>
  <si>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</si>
  <si>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</si>
  <si>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</si>
  <si>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</si>
  <si>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</si>
  <si>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</si>
  <si>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</si>
  <si>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</si>
  <si>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</si>
  <si>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</si>
  <si>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</si>
  <si>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</si>
  <si>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</si>
  <si>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</si>
  <si>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</si>
  <si>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</si>
  <si>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</si>
  <si>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</si>
  <si>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</si>
  <si>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</si>
  <si>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</si>
  <si>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</si>
  <si>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</si>
  <si>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</si>
  <si>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</si>
  <si>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</si>
  <si>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</si>
  <si>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</si>
  <si>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</si>
  <si>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</si>
  <si>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</si>
  <si>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</si>
  <si>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</si>
  <si>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</si>
  <si>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</si>
  <si>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</si>
  <si>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</si>
  <si>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</si>
  <si>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</si>
  <si>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</si>
  <si>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</si>
  <si>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</si>
  <si>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</si>
  <si>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</si>
  <si>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</si>
  <si>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</si>
  <si>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</si>
  <si>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</si>
  <si>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</si>
  <si>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</si>
  <si>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</si>
  <si>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</si>
  <si>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</si>
  <si>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</si>
  <si>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</si>
  <si>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</si>
  <si>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</si>
  <si>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</si>
  <si>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</si>
  <si>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</si>
  <si>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</si>
  <si>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</si>
  <si>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</si>
  <si>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</si>
  <si>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</si>
  <si>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</si>
  <si>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</si>
  <si>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</si>
  <si>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</si>
  <si>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</si>
  <si>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</si>
  <si>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</si>
  <si>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</si>
  <si>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</si>
  <si>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</si>
  <si>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</si>
  <si>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</si>
  <si>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</si>
  <si>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</si>
  <si>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</si>
  <si>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</si>
  <si>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</si>
  <si>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</si>
  <si>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</si>
  <si>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</si>
  <si>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</si>
  <si>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</si>
  <si>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</si>
  <si>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</si>
  <si>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</si>
  <si>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</si>
  <si>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</si>
  <si>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</si>
  <si>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</si>
  <si>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</si>
  <si>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</si>
  <si>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</si>
  <si>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</si>
  <si>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</si>
  <si>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</si>
  <si>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</si>
  <si>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</si>
  <si>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</si>
  <si>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</si>
  <si>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</si>
  <si>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</si>
  <si>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</si>
  <si>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</si>
  <si>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</si>
  <si>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</si>
  <si>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</si>
  <si>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</si>
  <si>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</si>
  <si>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</si>
  <si>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</si>
  <si>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</si>
  <si>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</si>
  <si>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</si>
  <si>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</si>
  <si>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</si>
  <si>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</si>
  <si>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</si>
  <si>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</si>
  <si>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</si>
  <si>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</si>
  <si>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</si>
  <si>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</si>
  <si>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</si>
  <si>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</si>
  <si>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</si>
  <si>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</si>
  <si>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</si>
  <si>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</si>
  <si>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</si>
  <si>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</si>
  <si>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</si>
  <si>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</si>
  <si>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</si>
  <si>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</si>
  <si>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</si>
  <si>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</si>
  <si>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</si>
  <si>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</si>
  <si>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</si>
  <si>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</si>
  <si>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</si>
  <si>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</si>
  <si>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</si>
  <si>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</si>
  <si>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</si>
  <si>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</si>
  <si>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</si>
  <si>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</si>
  <si>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</si>
  <si>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</si>
  <si>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</si>
  <si>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</si>
  <si>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</si>
  <si>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</si>
  <si>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</si>
  <si>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</si>
  <si>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</si>
  <si>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</si>
  <si>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</si>
  <si>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</si>
  <si>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</si>
  <si>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</si>
  <si>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</si>
  <si>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</si>
  <si>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</si>
  <si>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</si>
  <si>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</si>
  <si>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</si>
  <si>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</si>
  <si>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</si>
  <si>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</si>
  <si>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</si>
  <si>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</si>
  <si>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</si>
  <si>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</si>
  <si>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</si>
  <si>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</si>
  <si>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</si>
  <si>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</si>
  <si>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</si>
  <si>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</si>
  <si>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</si>
  <si>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</si>
  <si>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</si>
  <si>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</si>
  <si>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</si>
  <si>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</si>
  <si>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</si>
  <si>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</si>
  <si>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</si>
  <si>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</si>
  <si>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</si>
  <si>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</si>
  <si>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</si>
  <si>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</si>
  <si>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</si>
  <si>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</si>
  <si>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</si>
  <si>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</si>
  <si>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</si>
  <si>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</si>
  <si>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</si>
  <si>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</si>
  <si>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</si>
  <si>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</si>
  <si>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</si>
  <si>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</si>
  <si>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</si>
  <si>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</si>
  <si>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</si>
  <si>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</si>
  <si>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</si>
  <si>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</si>
  <si>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</si>
  <si>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</si>
  <si>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</si>
  <si>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</si>
  <si>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</si>
  <si>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</si>
  <si>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</si>
  <si>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</si>
  <si>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</si>
  <si>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</si>
  <si>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</si>
  <si>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</si>
  <si>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</si>
  <si>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</si>
  <si>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</si>
  <si>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</si>
  <si>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</si>
  <si>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</si>
  <si>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</si>
  <si>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</si>
  <si>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</si>
  <si>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</si>
  <si>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</si>
  <si>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</si>
  <si>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</si>
  <si>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</si>
  <si>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</si>
  <si>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</si>
  <si>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</si>
  <si>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</si>
  <si>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</si>
  <si>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</si>
  <si>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</si>
  <si>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</si>
  <si>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</si>
  <si>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</si>
  <si>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</si>
  <si>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</si>
  <si>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</si>
  <si>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</si>
  <si>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</si>
  <si>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</si>
  <si>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</si>
  <si>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</si>
  <si>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</si>
  <si>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</si>
  <si>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</si>
  <si>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</si>
  <si>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</si>
  <si>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</si>
  <si>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</si>
  <si>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</si>
  <si>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</si>
  <si>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</si>
  <si>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</si>
  <si>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</si>
  <si>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</si>
  <si>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</si>
  <si>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</si>
  <si>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</si>
  <si>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</si>
  <si>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</si>
  <si>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</si>
  <si>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</si>
  <si>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</si>
  <si>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</si>
  <si>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</si>
  <si>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</si>
  <si>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</si>
  <si>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</si>
  <si>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</si>
  <si>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</si>
  <si>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</si>
  <si>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</si>
  <si>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</si>
  <si>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</si>
  <si>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</si>
  <si>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</si>
  <si>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</si>
  <si>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</si>
  <si>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</si>
  <si>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</si>
  <si>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</si>
  <si>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</si>
  <si>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</si>
  <si>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</si>
  <si>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</si>
  <si>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</si>
  <si>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</si>
  <si>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</si>
  <si>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</si>
  <si>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</si>
  <si>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</si>
  <si>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</si>
  <si>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</si>
  <si>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</si>
  <si>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</si>
  <si>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</si>
  <si>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</si>
  <si>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</si>
  <si>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</si>
  <si>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</si>
  <si>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</si>
  <si>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</si>
  <si>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</si>
  <si>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</si>
  <si>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</si>
  <si>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</si>
  <si>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</si>
  <si>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</si>
  <si>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</si>
  <si>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</si>
  <si>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</si>
  <si>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</si>
  <si>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</si>
  <si>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</si>
  <si>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</si>
  <si>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</si>
  <si>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</si>
  <si>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</si>
  <si>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</si>
  <si>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</si>
  <si>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</si>
  <si>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</si>
  <si>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</si>
  <si>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</si>
  <si>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</si>
  <si>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</si>
  <si>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</si>
  <si>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</si>
  <si>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</si>
  <si>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</si>
  <si>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</si>
  <si>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</si>
  <si>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</si>
  <si>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</si>
  <si>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</si>
  <si>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</si>
  <si>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</si>
  <si>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</si>
  <si>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</si>
  <si>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</si>
  <si>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</si>
  <si>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</si>
  <si>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</si>
  <si>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</si>
  <si>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</si>
  <si>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</si>
  <si>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</si>
  <si>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</si>
  <si>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</si>
  <si>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</si>
  <si>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</si>
  <si>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</si>
  <si>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</si>
  <si>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</si>
  <si>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</si>
  <si>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</si>
  <si>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</si>
  <si>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</si>
  <si>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</si>
  <si>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</si>
  <si>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</si>
  <si>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</si>
  <si>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</si>
  <si>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</si>
  <si>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</si>
  <si>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</si>
  <si>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</si>
  <si>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</si>
  <si>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</si>
  <si>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</si>
  <si>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</si>
  <si>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</si>
  <si>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</si>
  <si>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</si>
  <si>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</si>
  <si>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</si>
  <si>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</si>
  <si>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</si>
  <si>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</si>
  <si>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</si>
  <si>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</si>
  <si>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</si>
  <si>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</si>
  <si>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</si>
  <si>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</si>
  <si>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</si>
  <si>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</si>
  <si>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</si>
  <si>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</si>
  <si>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</si>
  <si>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</si>
  <si>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</si>
  <si>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</si>
  <si>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</si>
  <si>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</si>
  <si>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</si>
  <si>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</si>
  <si>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</si>
  <si>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</si>
  <si>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</si>
  <si>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</si>
  <si>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</si>
  <si>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</si>
  <si>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</si>
  <si>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</si>
  <si>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</si>
  <si>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</si>
  <si>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</si>
  <si>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</si>
  <si>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</si>
  <si>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</si>
  <si>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</si>
  <si>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</si>
  <si>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</si>
  <si>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</si>
  <si>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</si>
  <si>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</si>
  <si>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</si>
  <si>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</si>
  <si>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</si>
  <si>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</si>
  <si>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</si>
  <si>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</si>
  <si>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</si>
  <si>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</si>
  <si>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</si>
  <si>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</si>
  <si>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</si>
  <si>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</si>
  <si>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</si>
  <si>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</si>
  <si>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</si>
  <si>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</si>
  <si>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</si>
  <si>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</si>
  <si>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</si>
  <si>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</si>
  <si>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</si>
  <si>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</si>
  <si>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</si>
  <si>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</si>
  <si>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</si>
  <si>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</si>
  <si>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</si>
  <si>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</si>
  <si>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</si>
  <si>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</si>
  <si>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</si>
  <si>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</si>
  <si>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</si>
  <si>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</si>
  <si>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</si>
  <si>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</si>
  <si>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</si>
  <si>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</si>
  <si>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</si>
  <si>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</si>
  <si>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</si>
  <si>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</si>
  <si>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</si>
  <si>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</si>
  <si>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</si>
  <si>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</si>
  <si>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</si>
  <si>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</si>
  <si>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</si>
  <si>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</si>
  <si>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</si>
  <si>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</si>
  <si>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</si>
  <si>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</si>
  <si>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</si>
  <si>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</si>
  <si>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</si>
  <si>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</si>
  <si>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</si>
  <si>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</si>
  <si>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</si>
  <si>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</si>
  <si>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</si>
  <si>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</si>
  <si>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</si>
  <si>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</si>
  <si>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</si>
  <si>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</si>
  <si>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</si>
  <si>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2022*</t>
  </si>
  <si>
    <t>2022:1</t>
  </si>
  <si>
    <t>Indici Svizzera (media annuale 2000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</si>
</sst>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66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9" fillId="0" borderId="0" xfId="0" applyFont="1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Border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Fill="1" applyBorder="1"/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Border="1" applyAlignment="1">
      <alignment horizontal="left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Border="1" applyAlignment="1">
      <alignment horizontal="center"/>
    </xf>
    <xf numFmtId="0" fontId="7" fillId="36" borderId="25" xfId="0" applyNumberFormat="1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CH!$Q$59:$Q$80</c:f>
              <c:numCache>
                <c:formatCode>0.0%</c:formatCode>
                <c:ptCount val="22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3.2055087085290146E-2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CH!$S$59:$S$80</c:f>
              <c:numCache>
                <c:formatCode>0.0%</c:formatCode>
                <c:ptCount val="22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6.5542363767999268E-2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CH!$K$59:$K$79</c:f>
              <c:numCache>
                <c:formatCode>@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CH!$U$59:$U$80</c:f>
              <c:numCache>
                <c:formatCode>0.0%</c:formatCode>
                <c:ptCount val="22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9.7597450853289414E-2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  <c:pt idx="42">
                  <c:v>101.13511759827082</c:v>
                </c:pt>
                <c:pt idx="43">
                  <c:v>101.68738405029325</c:v>
                </c:pt>
                <c:pt idx="44">
                  <c:v>101.47713339598633</c:v>
                </c:pt>
                <c:pt idx="45">
                  <c:v>102.09364422422854</c:v>
                </c:pt>
                <c:pt idx="46">
                  <c:v>101.18600964580232</c:v>
                </c:pt>
                <c:pt idx="47">
                  <c:v>103.91102352444378</c:v>
                </c:pt>
                <c:pt idx="48">
                  <c:v>104.54792074226425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  <c:pt idx="42">
                  <c:v>128.06800936077062</c:v>
                </c:pt>
                <c:pt idx="43">
                  <c:v>128.27637901538367</c:v>
                </c:pt>
                <c:pt idx="44">
                  <c:v>128.76863323094977</c:v>
                </c:pt>
                <c:pt idx="45">
                  <c:v>129.87503194734353</c:v>
                </c:pt>
                <c:pt idx="46">
                  <c:v>131.01808188897536</c:v>
                </c:pt>
                <c:pt idx="47">
                  <c:v>137.79877993753681</c:v>
                </c:pt>
                <c:pt idx="48">
                  <c:v>139.91362577200715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FPRE_REG!$Q$59:$Q$80</c:f>
              <c:numCache>
                <c:formatCode>0.0%</c:formatCode>
                <c:ptCount val="22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3.2781370053214548E-2</c:v>
                </c:pt>
                <c:pt idx="20">
                  <c:v>3.3326756256958107E-2</c:v>
                </c:pt>
                <c:pt idx="21">
                  <c:v>3.4037557831964604E-2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FPRE_REG!$S$59:$S$80</c:f>
              <c:numCache>
                <c:formatCode>0.0%</c:formatCode>
                <c:ptCount val="22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-2.4555248545517695E-2</c:v>
                </c:pt>
                <c:pt idx="20">
                  <c:v>3.9687992927253555E-3</c:v>
                </c:pt>
                <c:pt idx="21">
                  <c:v>6.092299179429124E-2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FPRE_REG!$U$59:$U$80</c:f>
              <c:numCache>
                <c:formatCode>0.0%</c:formatCode>
                <c:ptCount val="22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8.2261215076968527E-3</c:v>
                </c:pt>
                <c:pt idx="20">
                  <c:v>3.729555554968346E-2</c:v>
                </c:pt>
                <c:pt idx="21">
                  <c:v>9.4960549626255844E-2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Kt!$E$59:$E$107</c:f>
              <c:numCache>
                <c:formatCode>0.0</c:formatCode>
                <c:ptCount val="49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106.7931899753904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Kt!$G$59:$G$107</c:f>
              <c:numCache>
                <c:formatCode>0.0</c:formatCode>
                <c:ptCount val="49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136.79940157785876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Kt!$Q$60:$Q$81</c:f>
              <c:numCache>
                <c:formatCode>0.0%</c:formatCode>
                <c:ptCount val="22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3.7459647605191888E-2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Kt!$S$60:$S$81</c:f>
              <c:numCache>
                <c:formatCode>0.0%</c:formatCode>
                <c:ptCount val="22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6.5317195560919125E-2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Kt!$U$60:$U$81</c:f>
              <c:numCache>
                <c:formatCode>0.0%</c:formatCode>
                <c:ptCount val="22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0.10277684316611102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3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3" width="7" style="47" customWidth="1"/>
    <col min="4" max="4" width="11.5" style="47" customWidth="1"/>
    <col min="5" max="5" width="7" style="47" customWidth="1"/>
    <col min="6" max="6" width="9.59765625" style="47" customWidth="1"/>
    <col min="7" max="14" width="4.69921875" style="47" customWidth="1"/>
    <col min="15" max="15" width="7" style="47" customWidth="1"/>
    <col min="16" max="16" width="3.796875" style="47" customWidth="1"/>
    <col min="17" max="17" width="9" style="47" customWidth="1"/>
    <col min="18" max="18" width="11.19921875" style="47"/>
    <col min="19" max="19" width="13.09765625" style="47" customWidth="1"/>
    <col min="20" max="20" width="3.69921875" style="47" customWidth="1"/>
    <col min="21" max="21" width="3.69921875" style="13" customWidth="1"/>
    <col min="22" max="22" width="11.19921875" style="13"/>
    <col min="23" max="79" width="11.19921875" style="46"/>
    <col min="80" max="16384" width="11.19921875" style="47"/>
  </cols>
  <sheetData>
    <row r="1" spans="1:102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U1" s="13"/>
      <c r="V1" s="13"/>
    </row>
    <row r="2" spans="1:102" s="2" customFormat="1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3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3" t="str">
        <f>hi!$G$5</f>
        <v>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102" ht="22.5" customHeight="1" x14ac:dyDescent="0.2">
      <c r="A11" s="45"/>
      <c r="B11" s="46"/>
      <c r="C11" s="238" t="str">
        <f>te!A12</f>
        <v>Indici di mercato per immobili di reddito</v>
      </c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135"/>
      <c r="Q11" s="135"/>
      <c r="R11" s="135"/>
      <c r="S11" s="175" t="str">
        <f>hi!B9</f>
        <v>6 maggio 2022</v>
      </c>
      <c r="T11" s="135"/>
      <c r="W11" s="135"/>
      <c r="X11" s="135"/>
      <c r="Y11" s="135"/>
      <c r="Z11" s="135"/>
    </row>
    <row r="12" spans="1:102" ht="10.5" customHeight="1" x14ac:dyDescent="0.2">
      <c r="A12" s="45"/>
      <c r="B12" s="46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5"/>
      <c r="Q12" s="135"/>
      <c r="R12" s="135"/>
      <c r="S12" s="135"/>
      <c r="T12" s="135"/>
      <c r="W12" s="135"/>
      <c r="X12" s="135"/>
      <c r="Y12" s="135"/>
      <c r="Z12" s="135"/>
    </row>
    <row r="13" spans="1:102" x14ac:dyDescent="0.2">
      <c r="A13" s="45"/>
      <c r="B13" s="46"/>
      <c r="C13" s="235" t="str">
        <f>te!A14</f>
        <v>Stato dei dati</v>
      </c>
      <c r="D13" s="235"/>
      <c r="E13" s="242" t="str">
        <f>hi!E9</f>
        <v>31 marzo 2022</v>
      </c>
      <c r="F13" s="242"/>
      <c r="G13" s="242"/>
      <c r="H13" s="242"/>
      <c r="I13" s="242"/>
      <c r="J13" s="242"/>
      <c r="K13" s="242"/>
      <c r="L13" s="242"/>
      <c r="M13" s="242"/>
      <c r="N13" s="242"/>
      <c r="O13" s="243"/>
      <c r="P13" s="206"/>
      <c r="Q13" s="241"/>
      <c r="R13" s="241"/>
      <c r="T13" s="46"/>
    </row>
    <row r="14" spans="1:102" x14ac:dyDescent="0.2">
      <c r="A14" s="45"/>
      <c r="B14" s="46"/>
      <c r="C14" s="49"/>
      <c r="D14" s="49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214"/>
      <c r="P14" s="206"/>
      <c r="Q14" s="46"/>
      <c r="R14" s="46"/>
      <c r="S14" s="46"/>
      <c r="T14" s="46"/>
    </row>
    <row r="15" spans="1:102" ht="15" x14ac:dyDescent="0.2">
      <c r="A15" s="45"/>
      <c r="B15" s="46"/>
      <c r="C15" s="235" t="str">
        <f>te!A15</f>
        <v>Metodo:</v>
      </c>
      <c r="D15" s="235"/>
      <c r="E15" s="239" t="str">
        <f>te!A16</f>
        <v>Indici di valore differenziati spazialmente basati su elementi di valore derivati da</v>
      </c>
      <c r="F15" s="236"/>
      <c r="G15" s="236"/>
      <c r="H15" s="236"/>
      <c r="I15" s="236"/>
      <c r="J15" s="236"/>
      <c r="K15" s="236"/>
      <c r="L15" s="236"/>
      <c r="M15" s="236"/>
      <c r="N15" s="236"/>
      <c r="O15" s="237"/>
      <c r="P15" s="206"/>
      <c r="Q15" s="241" t="s">
        <v>3809</v>
      </c>
      <c r="R15" s="241"/>
      <c r="S15" s="11"/>
      <c r="T15" s="46"/>
    </row>
    <row r="16" spans="1:102" x14ac:dyDescent="0.2">
      <c r="A16" s="45"/>
      <c r="B16" s="46"/>
      <c r="C16" s="51"/>
      <c r="D16" s="51"/>
      <c r="E16" s="239" t="str">
        <f>te!A17</f>
        <v>transazioni risp. dati ad esse strettamente legati (capitalizzazione netta).</v>
      </c>
      <c r="F16" s="236"/>
      <c r="G16" s="236"/>
      <c r="H16" s="236"/>
      <c r="I16" s="236"/>
      <c r="J16" s="236"/>
      <c r="K16" s="236"/>
      <c r="L16" s="236"/>
      <c r="M16" s="236"/>
      <c r="N16" s="236"/>
      <c r="O16" s="237"/>
      <c r="P16" s="206"/>
      <c r="Q16" s="241" t="s">
        <v>3810</v>
      </c>
      <c r="R16" s="241"/>
      <c r="S16" s="46"/>
      <c r="T16" s="46"/>
    </row>
    <row r="17" spans="1:20" x14ac:dyDescent="0.2">
      <c r="A17" s="45"/>
      <c r="B17" s="46"/>
      <c r="C17" s="51"/>
      <c r="D17" s="51"/>
      <c r="E17" s="239" t="str">
        <f>te!A18</f>
        <v xml:space="preserve">Per misurare la performance, il rendimento diretto (cash-flow), il rendimento indiretto (variazione di valore) 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7"/>
      <c r="P17" s="206"/>
      <c r="Q17" s="241" t="s">
        <v>3811</v>
      </c>
      <c r="R17" s="241"/>
      <c r="S17" s="46"/>
      <c r="T17" s="46"/>
    </row>
    <row r="18" spans="1:20" x14ac:dyDescent="0.2">
      <c r="A18" s="45"/>
      <c r="B18" s="46"/>
      <c r="C18" s="51"/>
      <c r="D18" s="51"/>
      <c r="E18" s="239" t="str">
        <f>te!A19</f>
        <v>e rendimento totale vengono riportati.</v>
      </c>
      <c r="F18" s="236"/>
      <c r="G18" s="236"/>
      <c r="H18" s="236"/>
      <c r="I18" s="236"/>
      <c r="J18" s="236"/>
      <c r="K18" s="236"/>
      <c r="L18" s="236"/>
      <c r="M18" s="236"/>
      <c r="N18" s="236"/>
      <c r="O18" s="237"/>
      <c r="P18" s="206"/>
      <c r="Q18" s="241" t="s">
        <v>3812</v>
      </c>
      <c r="R18" s="241"/>
      <c r="S18" s="46"/>
      <c r="T18" s="46"/>
    </row>
    <row r="19" spans="1:20" x14ac:dyDescent="0.2">
      <c r="A19" s="45"/>
      <c r="B19" s="46"/>
      <c r="C19" s="51"/>
      <c r="D19" s="51"/>
      <c r="E19" s="239" t="str">
        <f>te!A20</f>
        <v>Gli indici sono disponibili per le immobili ad uso misto, le case plurifamiliari e immobili con uffici.</v>
      </c>
      <c r="F19" s="236"/>
      <c r="G19" s="236"/>
      <c r="H19" s="236"/>
      <c r="I19" s="236"/>
      <c r="J19" s="236"/>
      <c r="K19" s="236"/>
      <c r="L19" s="236"/>
      <c r="M19" s="236"/>
      <c r="N19" s="236"/>
      <c r="O19" s="237"/>
      <c r="P19" s="206"/>
      <c r="Q19" s="46"/>
      <c r="R19" s="46"/>
      <c r="S19" s="46"/>
      <c r="T19" s="46"/>
    </row>
    <row r="20" spans="1:20" x14ac:dyDescent="0.2">
      <c r="A20" s="45"/>
      <c r="B20" s="46"/>
      <c r="C20" s="51"/>
      <c r="D20" s="51"/>
      <c r="E20" s="239" t="str">
        <f>te!A21</f>
        <v>L'indicizzazione pondera i valori di mercato aggregati e i redditi netti degli immobili con qualità costanti.</v>
      </c>
      <c r="F20" s="236"/>
      <c r="G20" s="236"/>
      <c r="H20" s="236"/>
      <c r="I20" s="236"/>
      <c r="J20" s="236"/>
      <c r="K20" s="236"/>
      <c r="L20" s="236"/>
      <c r="M20" s="236"/>
      <c r="N20" s="236"/>
      <c r="O20" s="237"/>
      <c r="P20" s="206"/>
      <c r="Q20" s="46"/>
      <c r="R20" s="46"/>
      <c r="S20" s="46"/>
      <c r="T20" s="46"/>
    </row>
    <row r="21" spans="1:20" x14ac:dyDescent="0.2">
      <c r="A21" s="45"/>
      <c r="B21" s="46"/>
      <c r="C21" s="51"/>
      <c r="D21" s="51"/>
      <c r="E21" s="239" t="str">
        <f>te!A22</f>
        <v>Gli indici nazionali e regionali sono pubblicati senza smoothing.</v>
      </c>
      <c r="F21" s="236"/>
      <c r="G21" s="236"/>
      <c r="H21" s="236"/>
      <c r="I21" s="236"/>
      <c r="J21" s="236"/>
      <c r="K21" s="236"/>
      <c r="L21" s="236"/>
      <c r="M21" s="236"/>
      <c r="N21" s="236"/>
      <c r="O21" s="237"/>
      <c r="P21" s="206"/>
      <c r="Q21" s="199"/>
      <c r="R21" s="199"/>
      <c r="S21" s="46"/>
      <c r="T21" s="46"/>
    </row>
    <row r="22" spans="1:20" x14ac:dyDescent="0.2">
      <c r="A22" s="45"/>
      <c r="B22" s="46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210"/>
      <c r="P22" s="206"/>
      <c r="Q22" s="46"/>
      <c r="R22" s="46"/>
      <c r="S22" s="46"/>
      <c r="T22" s="46"/>
    </row>
    <row r="23" spans="1:20" x14ac:dyDescent="0.2">
      <c r="A23" s="45"/>
      <c r="B23" s="46"/>
      <c r="C23" s="235" t="str">
        <f>te!A23</f>
        <v>Aggregati</v>
      </c>
      <c r="D23" s="235"/>
      <c r="E23" s="236" t="str">
        <f>te!A24</f>
        <v>Svizzera, regioni FPRE, cantoni</v>
      </c>
      <c r="F23" s="236"/>
      <c r="G23" s="236"/>
      <c r="H23" s="236"/>
      <c r="I23" s="236"/>
      <c r="J23" s="236"/>
      <c r="K23" s="236"/>
      <c r="L23" s="236"/>
      <c r="M23" s="236"/>
      <c r="N23" s="236"/>
      <c r="O23" s="237"/>
      <c r="P23" s="206"/>
      <c r="Q23" s="46"/>
      <c r="R23" s="46"/>
      <c r="S23" s="46"/>
      <c r="T23" s="46"/>
    </row>
    <row r="24" spans="1:20" x14ac:dyDescent="0.2">
      <c r="A24" s="45"/>
      <c r="B24" s="46"/>
      <c r="C24" s="52"/>
      <c r="D24" s="52"/>
      <c r="E24" s="236" t="str">
        <f>te!A27</f>
        <v>(altri aggregati su domanda).</v>
      </c>
      <c r="F24" s="236"/>
      <c r="G24" s="236"/>
      <c r="H24" s="236"/>
      <c r="I24" s="236"/>
      <c r="J24" s="236"/>
      <c r="K24" s="236"/>
      <c r="L24" s="236"/>
      <c r="M24" s="236"/>
      <c r="N24" s="236"/>
      <c r="O24" s="237"/>
      <c r="P24" s="206"/>
      <c r="Q24" s="46"/>
      <c r="R24" s="46"/>
      <c r="S24" s="46"/>
      <c r="T24" s="46"/>
    </row>
    <row r="25" spans="1:20" x14ac:dyDescent="0.2">
      <c r="A25" s="45"/>
      <c r="B25" s="46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210"/>
      <c r="P25" s="206"/>
      <c r="Q25" s="46"/>
      <c r="R25" s="46"/>
      <c r="S25" s="46"/>
      <c r="T25" s="132"/>
    </row>
    <row r="26" spans="1:20" x14ac:dyDescent="0.2">
      <c r="A26" s="45"/>
      <c r="B26" s="46"/>
      <c r="C26" s="235" t="str">
        <f>te!A29</f>
        <v>Specificazione degli immobili:</v>
      </c>
      <c r="D26" s="235"/>
      <c r="E26" s="235" t="str">
        <f>te!A31</f>
        <v>Case plurifamiliari:</v>
      </c>
      <c r="F26" s="235"/>
      <c r="G26" s="46"/>
      <c r="H26" s="202" t="str">
        <f>te!A32</f>
        <v>Nuova costruzione, standard medio, micro-situazione media</v>
      </c>
      <c r="I26" s="202"/>
      <c r="J26" s="202"/>
      <c r="K26" s="202"/>
      <c r="L26" s="202"/>
      <c r="M26" s="202"/>
      <c r="N26" s="202"/>
      <c r="O26" s="211"/>
      <c r="P26" s="206"/>
      <c r="Q26" s="46"/>
      <c r="R26" s="46"/>
      <c r="S26" s="46"/>
      <c r="T26" s="46"/>
    </row>
    <row r="27" spans="1:20" x14ac:dyDescent="0.2">
      <c r="A27" s="45"/>
      <c r="B27" s="46"/>
      <c r="C27" s="235" t="str">
        <f>te!A30</f>
        <v>dei prezzi:</v>
      </c>
      <c r="D27" s="235"/>
      <c r="E27" s="52"/>
      <c r="F27" s="52"/>
      <c r="G27" s="46"/>
      <c r="H27" s="203" t="str">
        <f>te!A33</f>
        <v>5 appartamenti da 3 locali e 5 appartamenti di 5 locali</v>
      </c>
      <c r="I27" s="202"/>
      <c r="J27" s="202"/>
      <c r="K27" s="202"/>
      <c r="L27" s="202"/>
      <c r="M27" s="202"/>
      <c r="N27" s="202"/>
      <c r="O27" s="211"/>
      <c r="P27" s="206"/>
      <c r="Q27" s="46"/>
      <c r="R27" s="46"/>
      <c r="S27" s="46"/>
      <c r="T27" s="46"/>
    </row>
    <row r="28" spans="1:20" x14ac:dyDescent="0.2">
      <c r="A28" s="45"/>
      <c r="B28" s="46"/>
      <c r="C28" s="52"/>
      <c r="D28" s="52"/>
      <c r="E28" s="52"/>
      <c r="F28" s="52"/>
      <c r="G28" s="46"/>
      <c r="H28" s="202"/>
      <c r="I28" s="202"/>
      <c r="J28" s="202"/>
      <c r="K28" s="202"/>
      <c r="L28" s="202"/>
      <c r="M28" s="202"/>
      <c r="N28" s="202"/>
      <c r="O28" s="211"/>
      <c r="P28" s="206"/>
      <c r="Q28" s="46"/>
      <c r="R28" s="46"/>
      <c r="S28" s="46"/>
      <c r="T28" s="46"/>
    </row>
    <row r="29" spans="1:20" x14ac:dyDescent="0.2">
      <c r="A29" s="45"/>
      <c r="B29" s="46"/>
      <c r="C29" s="52"/>
      <c r="D29" s="52"/>
      <c r="E29" s="235" t="str">
        <f>te!A35</f>
        <v>Immobili con uffici:</v>
      </c>
      <c r="F29" s="235"/>
      <c r="G29" s="46"/>
      <c r="H29" s="202" t="str">
        <f>H26</f>
        <v>Nuova costruzione, standard medio, micro-situazione media</v>
      </c>
      <c r="I29" s="202"/>
      <c r="J29" s="202"/>
      <c r="K29" s="202"/>
      <c r="L29" s="202"/>
      <c r="M29" s="202"/>
      <c r="N29" s="202"/>
      <c r="O29" s="211"/>
      <c r="P29" s="206"/>
      <c r="Q29" s="46"/>
      <c r="R29" s="46"/>
      <c r="S29" s="46"/>
      <c r="T29" s="46"/>
    </row>
    <row r="30" spans="1:20" x14ac:dyDescent="0.2">
      <c r="A30" s="45"/>
      <c r="B30" s="46"/>
      <c r="C30" s="52"/>
      <c r="D30" s="52"/>
      <c r="E30" s="52"/>
      <c r="F30" s="52"/>
      <c r="G30" s="46"/>
      <c r="H30" s="202" t="str">
        <f>te!A37</f>
        <v>1'000m2 SU</v>
      </c>
      <c r="I30" s="202"/>
      <c r="J30" s="202"/>
      <c r="K30" s="202"/>
      <c r="L30" s="202"/>
      <c r="M30" s="202"/>
      <c r="N30" s="202"/>
      <c r="O30" s="211"/>
      <c r="P30" s="206"/>
      <c r="Q30" s="130"/>
      <c r="R30" s="130"/>
      <c r="S30" s="130"/>
      <c r="T30" s="46"/>
    </row>
    <row r="31" spans="1:20" x14ac:dyDescent="0.2">
      <c r="A31" s="45"/>
      <c r="B31" s="46"/>
      <c r="C31" s="51"/>
      <c r="D31" s="51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12"/>
      <c r="P31" s="206"/>
      <c r="Q31" s="184" t="s">
        <v>10</v>
      </c>
      <c r="R31" s="184"/>
      <c r="S31" s="184"/>
      <c r="T31" s="46"/>
    </row>
    <row r="32" spans="1:20" x14ac:dyDescent="0.2">
      <c r="A32" s="45"/>
      <c r="B32" s="46"/>
      <c r="C32" s="51"/>
      <c r="D32" s="51"/>
      <c r="E32" s="203" t="str">
        <f>te!A39</f>
        <v>Immobili ad uso misto:</v>
      </c>
      <c r="F32" s="202"/>
      <c r="G32" s="46"/>
      <c r="H32" s="203" t="str">
        <f>te!A40</f>
        <v>60% residenziale, 40% uso ufficio.</v>
      </c>
      <c r="I32" s="201"/>
      <c r="J32" s="201"/>
      <c r="K32" s="201"/>
      <c r="L32" s="201"/>
      <c r="M32" s="201"/>
      <c r="N32" s="201"/>
      <c r="O32" s="213"/>
      <c r="P32" s="206"/>
      <c r="Q32" s="49" t="s">
        <v>0</v>
      </c>
      <c r="R32" s="49"/>
      <c r="S32" s="46"/>
      <c r="T32" s="46"/>
    </row>
    <row r="33" spans="1:22" x14ac:dyDescent="0.2">
      <c r="A33" s="45"/>
      <c r="B33" s="46"/>
      <c r="C33" s="51"/>
      <c r="D33" s="51"/>
      <c r="E33" s="52"/>
      <c r="F33" s="52"/>
      <c r="G33" s="236"/>
      <c r="H33" s="236"/>
      <c r="I33" s="236"/>
      <c r="J33" s="236"/>
      <c r="K33" s="236"/>
      <c r="L33" s="236"/>
      <c r="M33" s="236"/>
      <c r="N33" s="236"/>
      <c r="O33" s="237"/>
      <c r="P33" s="206"/>
      <c r="Q33" s="49" t="s">
        <v>3661</v>
      </c>
      <c r="R33" s="49"/>
      <c r="S33" s="50"/>
      <c r="T33" s="46"/>
    </row>
    <row r="34" spans="1:22" x14ac:dyDescent="0.2">
      <c r="A34" s="45"/>
      <c r="B34" s="46"/>
      <c r="C34" s="51"/>
      <c r="D34" s="51"/>
      <c r="E34" s="52"/>
      <c r="F34" s="52"/>
      <c r="G34" s="236"/>
      <c r="H34" s="236"/>
      <c r="I34" s="236"/>
      <c r="J34" s="236"/>
      <c r="K34" s="236"/>
      <c r="L34" s="236"/>
      <c r="M34" s="236"/>
      <c r="N34" s="236"/>
      <c r="O34" s="237"/>
      <c r="P34" s="206"/>
      <c r="Q34" s="49" t="s">
        <v>3662</v>
      </c>
      <c r="R34" s="49"/>
      <c r="S34" s="49"/>
      <c r="T34" s="46"/>
    </row>
    <row r="35" spans="1:22" x14ac:dyDescent="0.2">
      <c r="A35" s="45"/>
      <c r="B35" s="46"/>
      <c r="C35" s="51"/>
      <c r="D35" s="51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209"/>
      <c r="P35" s="206"/>
      <c r="Q35" s="49"/>
      <c r="R35" s="49"/>
      <c r="S35" s="50"/>
      <c r="T35" s="46"/>
    </row>
    <row r="36" spans="1:22" x14ac:dyDescent="0.2">
      <c r="A36" s="45"/>
      <c r="B36" s="46"/>
      <c r="C36" s="235" t="str">
        <f>te!A43</f>
        <v>Bibliografia:</v>
      </c>
      <c r="D36" s="235"/>
      <c r="E36" s="239" t="s">
        <v>3878</v>
      </c>
      <c r="F36" s="236"/>
      <c r="G36" s="236"/>
      <c r="H36" s="236"/>
      <c r="I36" s="236"/>
      <c r="J36" s="236"/>
      <c r="K36" s="236"/>
      <c r="L36" s="236"/>
      <c r="M36" s="236"/>
      <c r="N36" s="236"/>
      <c r="O36" s="237"/>
      <c r="P36" s="206"/>
      <c r="Q36" s="133" t="s">
        <v>468</v>
      </c>
      <c r="R36" s="49"/>
      <c r="S36" s="133"/>
      <c r="T36" s="46"/>
    </row>
    <row r="37" spans="1:22" x14ac:dyDescent="0.2">
      <c r="A37" s="45"/>
      <c r="B37" s="46"/>
      <c r="C37" s="48"/>
      <c r="D37" s="48"/>
      <c r="E37" s="207"/>
      <c r="F37" s="239" t="str">
        <f>te!A45</f>
        <v>Marktindizes für Renditeimmobilien, in: Immobilien-Almanach Schweiz 2020, p. 93-108.</v>
      </c>
      <c r="G37" s="236"/>
      <c r="H37" s="236"/>
      <c r="I37" s="236"/>
      <c r="J37" s="236"/>
      <c r="K37" s="236"/>
      <c r="L37" s="236"/>
      <c r="M37" s="236"/>
      <c r="N37" s="236"/>
      <c r="O37" s="237"/>
      <c r="P37" s="206"/>
      <c r="Q37" s="50" t="s">
        <v>11</v>
      </c>
      <c r="R37" s="50"/>
      <c r="S37" s="50"/>
      <c r="T37" s="46"/>
    </row>
    <row r="38" spans="1:22" ht="15" x14ac:dyDescent="0.2">
      <c r="A38" s="45"/>
      <c r="B38" s="46"/>
      <c r="C38" s="48"/>
      <c r="D38" s="48"/>
      <c r="E38" s="208"/>
      <c r="F38" s="244" t="s">
        <v>3984</v>
      </c>
      <c r="G38" s="244"/>
      <c r="H38" s="244"/>
      <c r="I38" s="244"/>
      <c r="J38" s="244"/>
      <c r="K38" s="244"/>
      <c r="L38" s="244"/>
      <c r="M38" s="244"/>
      <c r="N38" s="244"/>
      <c r="O38" s="245"/>
      <c r="P38" s="206"/>
      <c r="Q38" s="49" t="s">
        <v>1</v>
      </c>
      <c r="R38" s="49"/>
      <c r="S38" s="50"/>
      <c r="T38" s="46"/>
      <c r="U38" s="76"/>
    </row>
    <row r="39" spans="1:22" x14ac:dyDescent="0.2">
      <c r="A39" s="45"/>
      <c r="B39" s="46"/>
      <c r="C39" s="48"/>
      <c r="D39" s="48"/>
      <c r="E39" s="207"/>
      <c r="F39" s="236"/>
      <c r="G39" s="236"/>
      <c r="H39" s="236"/>
      <c r="I39" s="236"/>
      <c r="J39" s="236"/>
      <c r="K39" s="236"/>
      <c r="L39" s="236"/>
      <c r="M39" s="236"/>
      <c r="N39" s="236"/>
      <c r="O39" s="237"/>
      <c r="P39" s="206"/>
      <c r="Q39" s="46"/>
      <c r="R39" s="46"/>
      <c r="S39" s="46"/>
      <c r="T39" s="46"/>
      <c r="U39" s="75"/>
    </row>
    <row r="40" spans="1:22" x14ac:dyDescent="0.2">
      <c r="A40" s="45"/>
      <c r="B40" s="46"/>
      <c r="C40" s="130"/>
      <c r="D40" s="130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46"/>
      <c r="Q40" s="49" t="s">
        <v>3990</v>
      </c>
      <c r="R40" s="46"/>
      <c r="S40" s="46"/>
      <c r="T40" s="46"/>
    </row>
    <row r="41" spans="1:22" x14ac:dyDescent="0.2">
      <c r="A41" s="45"/>
      <c r="B41" s="46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46"/>
      <c r="Q41" s="49" t="s">
        <v>3991</v>
      </c>
      <c r="R41" s="46"/>
      <c r="S41" s="46"/>
      <c r="T41" s="46"/>
    </row>
    <row r="42" spans="1:22" x14ac:dyDescent="0.2">
      <c r="A42" s="45"/>
      <c r="B42" s="46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46"/>
      <c r="Q42" s="46"/>
      <c r="R42" s="46"/>
      <c r="S42" s="46"/>
      <c r="T42" s="46"/>
    </row>
    <row r="43" spans="1:22" ht="4.5" customHeight="1" x14ac:dyDescent="0.2">
      <c r="A43" s="45"/>
      <c r="B43" s="4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46"/>
      <c r="U43" s="91"/>
    </row>
    <row r="44" spans="1:22" ht="9.9499999999999993" customHeight="1" x14ac:dyDescent="0.2">
      <c r="A44" s="45"/>
      <c r="B44" s="46"/>
      <c r="C44" s="240" t="s">
        <v>10</v>
      </c>
      <c r="D44" s="240"/>
      <c r="E44" s="240"/>
      <c r="F44" s="138" t="str">
        <f>te!A12</f>
        <v>Indici di mercato per immobili di reddito</v>
      </c>
      <c r="G44" s="138"/>
      <c r="H44" s="138"/>
      <c r="I44" s="130"/>
      <c r="J44" s="130"/>
      <c r="K44" s="130"/>
      <c r="L44" s="130"/>
      <c r="M44" s="130"/>
      <c r="N44" s="130"/>
      <c r="O44" s="130"/>
      <c r="P44" s="46"/>
      <c r="Q44" s="46"/>
      <c r="R44" s="46"/>
      <c r="S44" s="139" t="str">
        <f>hi!$G$5</f>
        <v>1° trimestre 2022</v>
      </c>
      <c r="T44" s="46"/>
      <c r="U44" s="91"/>
    </row>
    <row r="45" spans="1:22" ht="9.9499999999999993" customHeight="1" x14ac:dyDescent="0.2">
      <c r="A45" s="45"/>
      <c r="B45" s="46"/>
      <c r="C45" s="240" t="s">
        <v>0</v>
      </c>
      <c r="D45" s="240"/>
      <c r="E45" s="24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46"/>
      <c r="Q45" s="46"/>
      <c r="R45" s="46"/>
      <c r="S45" s="46"/>
      <c r="T45" s="46"/>
      <c r="U45" s="91"/>
    </row>
    <row r="46" spans="1:22" ht="8.1" customHeight="1" x14ac:dyDescent="0.2">
      <c r="A46" s="45"/>
      <c r="B46" s="46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46"/>
      <c r="Q46" s="46"/>
      <c r="R46" s="46"/>
      <c r="S46" s="46"/>
      <c r="T46" s="46"/>
      <c r="U46" s="91"/>
    </row>
    <row r="47" spans="1:22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1:2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91"/>
    </row>
    <row r="50" spans="1:2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91"/>
    </row>
    <row r="51" spans="1:2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91"/>
    </row>
    <row r="52" spans="1:2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91"/>
    </row>
    <row r="53" spans="1:2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91"/>
    </row>
    <row r="54" spans="1:2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91"/>
    </row>
    <row r="55" spans="1:2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91"/>
    </row>
    <row r="56" spans="1:2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91"/>
    </row>
    <row r="57" spans="1:2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91"/>
    </row>
    <row r="58" spans="1:2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91"/>
    </row>
    <row r="59" spans="1:2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91"/>
    </row>
    <row r="60" spans="1:2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91"/>
    </row>
    <row r="61" spans="1:2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91"/>
    </row>
    <row r="62" spans="1:2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91"/>
    </row>
    <row r="63" spans="1:2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91"/>
    </row>
    <row r="64" spans="1:2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91"/>
    </row>
    <row r="65" spans="1:21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91"/>
    </row>
    <row r="66" spans="1:21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91"/>
    </row>
    <row r="67" spans="1:21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91"/>
    </row>
    <row r="68" spans="1:21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91"/>
    </row>
    <row r="69" spans="1:21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91"/>
    </row>
    <row r="70" spans="1:21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91"/>
    </row>
    <row r="71" spans="1:21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91"/>
    </row>
    <row r="72" spans="1:2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91"/>
    </row>
    <row r="73" spans="1:2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91"/>
    </row>
    <row r="74" spans="1:21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91"/>
    </row>
    <row r="75" spans="1:21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91"/>
    </row>
    <row r="76" spans="1:21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91"/>
    </row>
    <row r="77" spans="1:21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91"/>
    </row>
    <row r="78" spans="1:21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91"/>
    </row>
    <row r="79" spans="1:21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91"/>
    </row>
    <row r="80" spans="1:21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91"/>
    </row>
    <row r="81" spans="1:21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91"/>
    </row>
    <row r="82" spans="1:21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91"/>
    </row>
    <row r="83" spans="1:21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91"/>
    </row>
    <row r="84" spans="1:21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91"/>
    </row>
    <row r="85" spans="1:21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91"/>
    </row>
    <row r="86" spans="1:21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91"/>
    </row>
    <row r="87" spans="1:21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91"/>
    </row>
    <row r="88" spans="1:21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91"/>
    </row>
    <row r="89" spans="1:21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91"/>
    </row>
    <row r="90" spans="1:21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91"/>
    </row>
    <row r="91" spans="1:21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91"/>
    </row>
    <row r="92" spans="1:21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91"/>
    </row>
    <row r="93" spans="1:21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91"/>
    </row>
    <row r="94" spans="1:21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91"/>
    </row>
    <row r="95" spans="1:21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91"/>
    </row>
    <row r="96" spans="1:21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91"/>
    </row>
    <row r="97" spans="1:21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91"/>
    </row>
    <row r="98" spans="1:21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91"/>
    </row>
    <row r="99" spans="1:21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91"/>
    </row>
    <row r="100" spans="1:21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91"/>
    </row>
    <row r="101" spans="1:21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91"/>
    </row>
    <row r="102" spans="1:21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91"/>
    </row>
    <row r="103" spans="1:21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91"/>
    </row>
    <row r="104" spans="1:21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91"/>
    </row>
    <row r="105" spans="1:21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91"/>
    </row>
    <row r="106" spans="1:21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91"/>
    </row>
    <row r="107" spans="1:21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91"/>
    </row>
    <row r="108" spans="1:21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91"/>
    </row>
    <row r="109" spans="1:21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91"/>
    </row>
    <row r="110" spans="1:21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91"/>
    </row>
    <row r="111" spans="1:21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91"/>
    </row>
    <row r="112" spans="1:21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91"/>
    </row>
    <row r="113" spans="1:21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91"/>
    </row>
    <row r="114" spans="1:21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91"/>
    </row>
    <row r="115" spans="1:21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91"/>
    </row>
    <row r="116" spans="1:21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91"/>
    </row>
    <row r="117" spans="1:21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91"/>
    </row>
    <row r="118" spans="1:21" x14ac:dyDescent="0.2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91"/>
    </row>
    <row r="119" spans="1:21" x14ac:dyDescent="0.2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91"/>
    </row>
    <row r="120" spans="1:21" x14ac:dyDescent="0.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91"/>
    </row>
    <row r="121" spans="1:21" x14ac:dyDescent="0.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91"/>
    </row>
    <row r="122" spans="1:21" x14ac:dyDescent="0.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91"/>
    </row>
    <row r="123" spans="1:21" x14ac:dyDescent="0.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91"/>
    </row>
    <row r="124" spans="1:21" x14ac:dyDescent="0.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91"/>
    </row>
    <row r="125" spans="1:21" x14ac:dyDescent="0.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91"/>
    </row>
    <row r="126" spans="1:21" x14ac:dyDescent="0.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91"/>
    </row>
    <row r="127" spans="1:21" x14ac:dyDescent="0.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91"/>
    </row>
    <row r="128" spans="1:21" x14ac:dyDescent="0.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91"/>
    </row>
    <row r="129" spans="1:21" x14ac:dyDescent="0.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91"/>
    </row>
    <row r="130" spans="1:21" x14ac:dyDescent="0.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91"/>
    </row>
    <row r="131" spans="1:21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91"/>
    </row>
    <row r="132" spans="1:21" x14ac:dyDescent="0.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91"/>
    </row>
    <row r="133" spans="1:21" x14ac:dyDescent="0.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91"/>
    </row>
    <row r="134" spans="1:21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91"/>
    </row>
    <row r="135" spans="1:21" x14ac:dyDescent="0.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91"/>
    </row>
    <row r="136" spans="1:21" x14ac:dyDescent="0.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91"/>
    </row>
    <row r="137" spans="1:21" x14ac:dyDescent="0.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91"/>
    </row>
    <row r="138" spans="1:21" x14ac:dyDescent="0.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91"/>
    </row>
    <row r="139" spans="1:21" x14ac:dyDescent="0.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91"/>
    </row>
    <row r="140" spans="1:2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91"/>
    </row>
    <row r="141" spans="1:21" x14ac:dyDescent="0.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91"/>
    </row>
    <row r="142" spans="1:21" x14ac:dyDescent="0.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91"/>
    </row>
    <row r="143" spans="1:21" x14ac:dyDescent="0.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91"/>
    </row>
    <row r="144" spans="1:21" x14ac:dyDescent="0.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91"/>
    </row>
    <row r="145" spans="1:21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91"/>
    </row>
    <row r="146" spans="1:21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91"/>
    </row>
    <row r="147" spans="1:21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91"/>
    </row>
    <row r="148" spans="1:2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91"/>
    </row>
    <row r="149" spans="1:21" x14ac:dyDescent="0.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91"/>
    </row>
    <row r="150" spans="1:21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91"/>
    </row>
    <row r="151" spans="1:21" x14ac:dyDescent="0.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91"/>
    </row>
    <row r="152" spans="1:21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91"/>
    </row>
    <row r="153" spans="1:21" x14ac:dyDescent="0.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91"/>
    </row>
    <row r="154" spans="1:2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91"/>
    </row>
    <row r="155" spans="1:21" x14ac:dyDescent="0.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91"/>
    </row>
    <row r="156" spans="1:21" x14ac:dyDescent="0.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91"/>
    </row>
    <row r="157" spans="1:2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91"/>
    </row>
    <row r="158" spans="1:21" x14ac:dyDescent="0.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91"/>
    </row>
    <row r="159" spans="1:21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91"/>
    </row>
    <row r="160" spans="1:21" x14ac:dyDescent="0.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91"/>
    </row>
    <row r="161" spans="1:21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91"/>
    </row>
    <row r="162" spans="1:21" x14ac:dyDescent="0.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91"/>
    </row>
    <row r="163" spans="1:2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91"/>
    </row>
    <row r="164" spans="1:21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91"/>
    </row>
    <row r="165" spans="1:21" x14ac:dyDescent="0.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91"/>
    </row>
    <row r="166" spans="1:21" x14ac:dyDescent="0.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91"/>
    </row>
    <row r="167" spans="1:21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91"/>
    </row>
    <row r="168" spans="1:21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91"/>
    </row>
    <row r="169" spans="1:2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91"/>
    </row>
    <row r="170" spans="1:21" x14ac:dyDescent="0.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91"/>
    </row>
    <row r="171" spans="1:21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91"/>
    </row>
    <row r="172" spans="1:21" x14ac:dyDescent="0.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91"/>
    </row>
    <row r="173" spans="1:2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91"/>
    </row>
    <row r="174" spans="1:21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91"/>
    </row>
    <row r="175" spans="1:21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91"/>
    </row>
    <row r="176" spans="1:21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91"/>
    </row>
    <row r="177" spans="1:21" x14ac:dyDescent="0.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91"/>
    </row>
    <row r="178" spans="1:21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91"/>
    </row>
    <row r="179" spans="1:2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91"/>
    </row>
    <row r="180" spans="1:2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91"/>
    </row>
    <row r="181" spans="1:21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91"/>
    </row>
    <row r="182" spans="1:21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91"/>
    </row>
    <row r="183" spans="1:2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91"/>
    </row>
    <row r="184" spans="1:21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91"/>
    </row>
    <row r="185" spans="1:21" x14ac:dyDescent="0.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91"/>
    </row>
    <row r="186" spans="1:21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91"/>
    </row>
    <row r="187" spans="1:2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91"/>
    </row>
    <row r="188" spans="1:2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91"/>
    </row>
    <row r="189" spans="1:2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91"/>
    </row>
    <row r="190" spans="1:2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91"/>
    </row>
    <row r="191" spans="1:2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91"/>
    </row>
    <row r="192" spans="1:2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91"/>
    </row>
    <row r="193" spans="1:21" x14ac:dyDescent="0.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91"/>
    </row>
    <row r="194" spans="1:2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91"/>
    </row>
    <row r="195" spans="1:2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91"/>
    </row>
    <row r="196" spans="1:2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91"/>
    </row>
    <row r="197" spans="1:21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91"/>
    </row>
    <row r="198" spans="1:2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91"/>
    </row>
    <row r="199" spans="1:21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91"/>
    </row>
    <row r="200" spans="1:2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91"/>
    </row>
    <row r="201" spans="1:21" x14ac:dyDescent="0.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91"/>
    </row>
    <row r="202" spans="1:21" x14ac:dyDescent="0.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91"/>
    </row>
    <row r="203" spans="1:21" x14ac:dyDescent="0.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91"/>
    </row>
    <row r="204" spans="1:21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91"/>
    </row>
    <row r="205" spans="1:21" x14ac:dyDescent="0.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91"/>
    </row>
    <row r="206" spans="1:21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91"/>
    </row>
    <row r="207" spans="1:21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91"/>
    </row>
    <row r="208" spans="1:21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91"/>
    </row>
    <row r="209" spans="1:21" x14ac:dyDescent="0.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91"/>
    </row>
    <row r="210" spans="1:21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91"/>
    </row>
    <row r="211" spans="1:21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91"/>
    </row>
    <row r="212" spans="1:21" x14ac:dyDescent="0.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91"/>
    </row>
    <row r="213" spans="1:21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91"/>
    </row>
    <row r="214" spans="1:21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91"/>
    </row>
    <row r="215" spans="1:21" x14ac:dyDescent="0.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91"/>
    </row>
    <row r="216" spans="1:21" x14ac:dyDescent="0.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91"/>
    </row>
    <row r="217" spans="1:21" x14ac:dyDescent="0.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91"/>
    </row>
    <row r="218" spans="1:2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91"/>
    </row>
    <row r="219" spans="1:2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91"/>
    </row>
    <row r="220" spans="1:21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91"/>
    </row>
    <row r="221" spans="1:21" x14ac:dyDescent="0.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91"/>
    </row>
    <row r="222" spans="1:21" x14ac:dyDescent="0.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91"/>
    </row>
    <row r="223" spans="1:21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91"/>
    </row>
    <row r="224" spans="1:2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91"/>
    </row>
    <row r="225" spans="1:22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91"/>
    </row>
    <row r="226" spans="1:22" x14ac:dyDescent="0.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91"/>
    </row>
    <row r="227" spans="1:22" x14ac:dyDescent="0.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91"/>
    </row>
    <row r="228" spans="1:22" x14ac:dyDescent="0.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91"/>
    </row>
    <row r="229" spans="1:22" x14ac:dyDescent="0.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91"/>
    </row>
    <row r="230" spans="1:22" x14ac:dyDescent="0.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91"/>
    </row>
    <row r="231" spans="1:22" x14ac:dyDescent="0.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91"/>
    </row>
    <row r="232" spans="1:22" x14ac:dyDescent="0.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91"/>
    </row>
    <row r="233" spans="1:22" x14ac:dyDescent="0.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91"/>
    </row>
    <row r="234" spans="1:22" x14ac:dyDescent="0.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91"/>
    </row>
    <row r="235" spans="1:22" x14ac:dyDescent="0.2">
      <c r="U235" s="47"/>
      <c r="V235" s="47"/>
    </row>
    <row r="236" spans="1:22" x14ac:dyDescent="0.2">
      <c r="U236" s="47"/>
      <c r="V236" s="47"/>
    </row>
    <row r="237" spans="1:22" x14ac:dyDescent="0.2">
      <c r="U237" s="47"/>
      <c r="V237" s="47"/>
    </row>
    <row r="238" spans="1:22" x14ac:dyDescent="0.2">
      <c r="U238" s="47"/>
      <c r="V238" s="47"/>
    </row>
    <row r="239" spans="1:22" x14ac:dyDescent="0.2">
      <c r="U239" s="47"/>
      <c r="V239" s="47"/>
    </row>
    <row r="240" spans="1:22" x14ac:dyDescent="0.2">
      <c r="U240" s="47"/>
      <c r="V240" s="47"/>
    </row>
    <row r="241" spans="21:22" x14ac:dyDescent="0.2">
      <c r="U241" s="47"/>
      <c r="V241" s="47"/>
    </row>
    <row r="242" spans="21:22" x14ac:dyDescent="0.2">
      <c r="U242" s="47"/>
      <c r="V242" s="47"/>
    </row>
    <row r="243" spans="21:22" x14ac:dyDescent="0.2">
      <c r="U243" s="47"/>
      <c r="V243" s="47"/>
    </row>
    <row r="244" spans="21:22" x14ac:dyDescent="0.2">
      <c r="U244" s="47"/>
      <c r="V244" s="47"/>
    </row>
    <row r="245" spans="21:22" x14ac:dyDescent="0.2">
      <c r="U245" s="47"/>
      <c r="V245" s="47"/>
    </row>
    <row r="246" spans="21:22" x14ac:dyDescent="0.2">
      <c r="U246" s="47"/>
      <c r="V246" s="47"/>
    </row>
    <row r="247" spans="21:22" x14ac:dyDescent="0.2">
      <c r="U247" s="47"/>
      <c r="V247" s="47"/>
    </row>
    <row r="248" spans="21:22" x14ac:dyDescent="0.2">
      <c r="U248" s="47"/>
      <c r="V248" s="47"/>
    </row>
    <row r="249" spans="21:22" x14ac:dyDescent="0.2">
      <c r="U249" s="47"/>
      <c r="V249" s="47"/>
    </row>
    <row r="250" spans="21:22" x14ac:dyDescent="0.2">
      <c r="U250" s="47"/>
      <c r="V250" s="47"/>
    </row>
    <row r="251" spans="21:22" x14ac:dyDescent="0.2">
      <c r="U251" s="47"/>
      <c r="V251" s="47"/>
    </row>
    <row r="252" spans="21:22" x14ac:dyDescent="0.2">
      <c r="U252" s="47"/>
      <c r="V252" s="47"/>
    </row>
    <row r="253" spans="21:22" x14ac:dyDescent="0.2">
      <c r="U253" s="47"/>
      <c r="V253" s="47"/>
    </row>
    <row r="254" spans="21:22" x14ac:dyDescent="0.2">
      <c r="U254" s="47"/>
      <c r="V254" s="47"/>
    </row>
    <row r="255" spans="21:22" x14ac:dyDescent="0.2">
      <c r="U255" s="47"/>
      <c r="V255" s="47"/>
    </row>
    <row r="256" spans="21:22" x14ac:dyDescent="0.2">
      <c r="U256" s="47"/>
      <c r="V256" s="47"/>
    </row>
    <row r="257" spans="21:22" x14ac:dyDescent="0.2">
      <c r="U257" s="47"/>
      <c r="V257" s="47"/>
    </row>
    <row r="258" spans="21:22" x14ac:dyDescent="0.2">
      <c r="U258" s="47"/>
      <c r="V258" s="47"/>
    </row>
    <row r="259" spans="21:22" x14ac:dyDescent="0.2">
      <c r="U259" s="47"/>
      <c r="V259" s="47"/>
    </row>
    <row r="260" spans="21:22" x14ac:dyDescent="0.2">
      <c r="U260" s="47"/>
      <c r="V260" s="47"/>
    </row>
    <row r="261" spans="21:22" x14ac:dyDescent="0.2">
      <c r="U261" s="47"/>
      <c r="V261" s="47"/>
    </row>
    <row r="262" spans="21:22" x14ac:dyDescent="0.2">
      <c r="U262" s="47"/>
      <c r="V262" s="47"/>
    </row>
    <row r="263" spans="21:22" x14ac:dyDescent="0.2">
      <c r="U263" s="47"/>
      <c r="V263" s="47"/>
    </row>
    <row r="264" spans="21:22" x14ac:dyDescent="0.2">
      <c r="U264" s="47"/>
      <c r="V264" s="47"/>
    </row>
    <row r="265" spans="21:22" x14ac:dyDescent="0.2">
      <c r="U265" s="47"/>
      <c r="V265" s="47"/>
    </row>
    <row r="266" spans="21:22" x14ac:dyDescent="0.2">
      <c r="U266" s="47"/>
      <c r="V266" s="47"/>
    </row>
    <row r="267" spans="21:22" x14ac:dyDescent="0.2">
      <c r="U267" s="47"/>
      <c r="V267" s="47"/>
    </row>
    <row r="268" spans="21:22" x14ac:dyDescent="0.2">
      <c r="U268" s="47"/>
      <c r="V268" s="47"/>
    </row>
    <row r="269" spans="21:22" x14ac:dyDescent="0.2">
      <c r="U269" s="47"/>
      <c r="V269" s="47"/>
    </row>
    <row r="270" spans="21:22" x14ac:dyDescent="0.2">
      <c r="U270" s="47"/>
      <c r="V270" s="47"/>
    </row>
    <row r="271" spans="21:22" x14ac:dyDescent="0.2">
      <c r="U271" s="47"/>
      <c r="V271" s="47"/>
    </row>
    <row r="272" spans="21:22" x14ac:dyDescent="0.2">
      <c r="U272" s="47"/>
      <c r="V272" s="47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topLeftCell="A19" workbookViewId="0">
      <selection activeCell="Y53" sqref="Y5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27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55" t="str" cm="1">
        <f t="array" ref="G5">VLOOKUP(G6,$G$7:$K$10,$C$28+1,FALSE)&amp;" "&amp;$E$8</f>
        <v>1° trimestre 2022</v>
      </c>
      <c r="M5" s="2">
        <v>1</v>
      </c>
    </row>
    <row r="6" spans="1:14" x14ac:dyDescent="0.2">
      <c r="A6" s="2" t="s">
        <v>147</v>
      </c>
      <c r="B6" s="27">
        <v>6</v>
      </c>
      <c r="D6" s="2" t="s">
        <v>147</v>
      </c>
      <c r="E6" s="27">
        <v>31</v>
      </c>
      <c r="G6" s="55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7">
        <v>5</v>
      </c>
      <c r="D7" s="2" t="s">
        <v>151</v>
      </c>
      <c r="E7" s="27">
        <v>3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27">
        <v>2022</v>
      </c>
      <c r="D8" s="2" t="s">
        <v>148</v>
      </c>
      <c r="E8" s="27">
        <v>2022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4" t="str">
        <f>CONCATENATE(B6,IF(hi!C28=1,". "," "),VLOOKUP(B7,hi!A13:J24,hi!C28+5)," ",B8)</f>
        <v>6 maggio 2022</v>
      </c>
      <c r="E9" s="14" t="str">
        <f>CONCATENATE(E6,IF(hi!C28=1,". "," "),VLOOKUP(E7,hi!A13:J24,hi!C28+5)," ",E8)</f>
        <v>31 marzo 2022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8">
        <v>3</v>
      </c>
      <c r="G28" s="2" t="s">
        <v>3540</v>
      </c>
      <c r="H28" s="18" t="s">
        <v>3539</v>
      </c>
      <c r="I28" s="24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5" t="s">
        <v>3534</v>
      </c>
      <c r="I32" s="185"/>
      <c r="J32" s="185"/>
      <c r="K32" s="185"/>
      <c r="L32" s="185" t="s">
        <v>3535</v>
      </c>
      <c r="M32" s="185"/>
      <c r="N32" s="185"/>
      <c r="O32" s="185"/>
      <c r="P32" s="185" t="s">
        <v>3536</v>
      </c>
      <c r="Q32" s="185"/>
      <c r="R32" s="185"/>
      <c r="S32" s="185"/>
    </row>
    <row r="33" spans="1:19" x14ac:dyDescent="0.2">
      <c r="A33" s="2" t="s">
        <v>482</v>
      </c>
      <c r="C33" s="29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0" t="s">
        <v>3530</v>
      </c>
      <c r="I33" s="30" t="s">
        <v>3531</v>
      </c>
      <c r="J33" s="30" t="s">
        <v>3532</v>
      </c>
      <c r="K33" s="30" t="s">
        <v>3533</v>
      </c>
      <c r="L33" s="30" t="s">
        <v>3530</v>
      </c>
      <c r="M33" s="30" t="s">
        <v>3531</v>
      </c>
      <c r="N33" s="30" t="s">
        <v>3532</v>
      </c>
      <c r="O33" s="30" t="s">
        <v>3533</v>
      </c>
      <c r="P33" s="30" t="s">
        <v>3530</v>
      </c>
      <c r="Q33" s="30" t="s">
        <v>3531</v>
      </c>
      <c r="R33" s="30" t="s">
        <v>3532</v>
      </c>
      <c r="S33" s="30" t="s">
        <v>3533</v>
      </c>
    </row>
    <row r="34" spans="1:19" x14ac:dyDescent="0.2">
      <c r="A34" s="18">
        <v>1</v>
      </c>
      <c r="B34" s="14" t="str">
        <f>IF(C$28=1,C34,IF(C$28=2,D34,IF(C$28=3,E34,IF(C$28=4,F34,C34))))</f>
        <v>Immobili ad uso misto</v>
      </c>
      <c r="C34" s="27" t="s">
        <v>3876</v>
      </c>
      <c r="D34" s="18" t="s">
        <v>3966</v>
      </c>
      <c r="E34" s="18" t="s">
        <v>3946</v>
      </c>
      <c r="F34" s="18" t="s">
        <v>3948</v>
      </c>
      <c r="G34" s="18">
        <v>1</v>
      </c>
      <c r="H34" s="30" t="s">
        <v>3833</v>
      </c>
      <c r="I34" s="30" t="s">
        <v>3834</v>
      </c>
      <c r="J34" s="30"/>
      <c r="K34" s="30"/>
      <c r="L34" s="24" t="str">
        <f>te!A73</f>
        <v>Reddito netto</v>
      </c>
      <c r="M34" s="24" t="str">
        <f>te!A74</f>
        <v>Valore di mercato</v>
      </c>
      <c r="N34" s="24"/>
      <c r="O34" s="24"/>
      <c r="P34" s="24" t="str">
        <f>te!A73</f>
        <v>Reddito netto</v>
      </c>
      <c r="Q34" s="24" t="str">
        <f>te!A74</f>
        <v>Valore di mercato</v>
      </c>
      <c r="R34" s="24"/>
      <c r="S34" s="24"/>
    </row>
    <row r="35" spans="1:19" x14ac:dyDescent="0.2">
      <c r="A35" s="18">
        <v>2</v>
      </c>
      <c r="B35" s="14" t="str">
        <f>IF(C$28=1,C35,IF(C$28=2,D35,IF(C$28=3,E35,IF(C$28=4,F35,C35))))</f>
        <v>Case plurifamiliari</v>
      </c>
      <c r="C35" s="27" t="s">
        <v>3877</v>
      </c>
      <c r="D35" s="18" t="s">
        <v>3962</v>
      </c>
      <c r="E35" s="18" t="s">
        <v>3947</v>
      </c>
      <c r="F35" s="18" t="s">
        <v>3912</v>
      </c>
      <c r="G35" s="18">
        <v>2</v>
      </c>
      <c r="H35" s="30" t="s">
        <v>3823</v>
      </c>
      <c r="I35" s="30" t="s">
        <v>3824</v>
      </c>
      <c r="J35" s="30"/>
      <c r="K35" s="30"/>
      <c r="L35" s="24" t="str">
        <f>te!A81</f>
        <v>Reddito netto</v>
      </c>
      <c r="M35" s="24" t="str">
        <f>te!A82</f>
        <v>Valore di mercato</v>
      </c>
      <c r="N35" s="24"/>
      <c r="O35" s="24"/>
      <c r="P35" s="24" t="str">
        <f>te!A73</f>
        <v>Reddito netto</v>
      </c>
      <c r="Q35" s="24" t="str">
        <f>te!A74</f>
        <v>Valore di mercato</v>
      </c>
      <c r="R35" s="24"/>
      <c r="S35" s="24"/>
    </row>
    <row r="36" spans="1:19" x14ac:dyDescent="0.2">
      <c r="A36" s="18">
        <v>3</v>
      </c>
      <c r="B36" s="14" t="str">
        <f>IF(C$28=1,C36,IF(C$28=2,D36,IF(C$28=3,E36,IF(C$28=4,F36,C36))))</f>
        <v>Immobili con uffici</v>
      </c>
      <c r="C36" s="27" t="s">
        <v>3836</v>
      </c>
      <c r="D36" s="18" t="s">
        <v>3965</v>
      </c>
      <c r="E36" s="18" t="s">
        <v>3949</v>
      </c>
      <c r="F36" s="18" t="s">
        <v>3950</v>
      </c>
      <c r="G36" s="18">
        <v>3</v>
      </c>
      <c r="H36" s="30" t="s">
        <v>3825</v>
      </c>
      <c r="I36" s="30" t="s">
        <v>3826</v>
      </c>
      <c r="J36" s="30"/>
      <c r="K36" s="30"/>
      <c r="L36" s="24" t="str">
        <f>te!A81</f>
        <v>Reddito netto</v>
      </c>
      <c r="M36" s="24" t="str">
        <f>te!A82</f>
        <v>Valore di mercato</v>
      </c>
      <c r="N36" s="24"/>
      <c r="O36" s="24"/>
      <c r="P36" s="31" t="str">
        <f>te!A73</f>
        <v>Reddito netto</v>
      </c>
      <c r="Q36" s="24" t="str">
        <f>te!A74</f>
        <v>Valore di mercato</v>
      </c>
      <c r="R36" s="24"/>
      <c r="S36" s="24"/>
    </row>
    <row r="37" spans="1:19" x14ac:dyDescent="0.2">
      <c r="A37" s="18">
        <v>4</v>
      </c>
      <c r="B37" s="14">
        <f>IF(C$28=1,C37,IF(C$28=2,D37,IF(C$28=3,E37,IF(C$28=4,F37,C37))))</f>
        <v>0</v>
      </c>
      <c r="C37" s="27" t="str">
        <f>te!A75</f>
        <v>Rendimento da cash-flow</v>
      </c>
      <c r="D37" s="18"/>
      <c r="E37" s="18"/>
      <c r="F37" s="18"/>
      <c r="H37" s="30" t="str">
        <f>D33&amp;"_CFR"</f>
        <v>gem_nemiet_CFR</v>
      </c>
      <c r="I37" s="30"/>
      <c r="J37" s="30"/>
      <c r="K37" s="30"/>
      <c r="L37" s="24" t="str">
        <f>te!A94</f>
        <v>Terreno PPP (inf)</v>
      </c>
      <c r="M37" s="24" t="str">
        <f>te!A95</f>
        <v>Terreno PPP (med)</v>
      </c>
      <c r="N37" s="24"/>
      <c r="O37" s="24"/>
      <c r="P37" s="24"/>
      <c r="Q37" s="24"/>
      <c r="R37" s="24"/>
      <c r="S37" s="24"/>
    </row>
    <row r="38" spans="1:19" x14ac:dyDescent="0.2">
      <c r="A38" s="18">
        <v>5</v>
      </c>
      <c r="B38" s="14">
        <f>IF(C$28=1,C38,IF(C$28=2,D38,IF(C$28=3,E38,IF(C$28=4,F38,C38))))</f>
        <v>0</v>
      </c>
      <c r="C38" s="27" t="str">
        <f>te!A76</f>
        <v>Rendimento da variazione di valore</v>
      </c>
      <c r="D38" s="18"/>
      <c r="E38" s="18"/>
      <c r="F38" s="18"/>
      <c r="H38" s="30" t="str">
        <f>E33&amp;"_WAR"</f>
        <v>gem_mw_WAR</v>
      </c>
      <c r="I38" s="30"/>
      <c r="J38" s="30"/>
      <c r="K38" s="30"/>
      <c r="L38" s="24" t="str">
        <f>te!A97</f>
        <v>Terreno CU (inf)</v>
      </c>
      <c r="M38" s="24" t="str">
        <f>te!A98</f>
        <v>Terreno CU (med)</v>
      </c>
      <c r="N38" s="24"/>
      <c r="O38" s="24"/>
      <c r="P38" s="24"/>
      <c r="Q38" s="24"/>
      <c r="R38" s="24"/>
      <c r="S38" s="24"/>
    </row>
    <row r="39" spans="1:19" x14ac:dyDescent="0.2">
      <c r="A39" s="35">
        <v>1</v>
      </c>
      <c r="B39" s="35">
        <f>A39+1</f>
        <v>2</v>
      </c>
      <c r="C39" s="35">
        <f t="shared" ref="C39:S39" si="0">B39+1</f>
        <v>3</v>
      </c>
      <c r="D39" s="35">
        <f t="shared" si="0"/>
        <v>4</v>
      </c>
      <c r="E39" s="35">
        <f t="shared" si="0"/>
        <v>5</v>
      </c>
      <c r="F39" s="35">
        <f t="shared" si="0"/>
        <v>6</v>
      </c>
      <c r="G39" s="35">
        <f t="shared" si="0"/>
        <v>7</v>
      </c>
      <c r="H39" s="35">
        <f t="shared" si="0"/>
        <v>8</v>
      </c>
      <c r="I39" s="35">
        <f t="shared" si="0"/>
        <v>9</v>
      </c>
      <c r="J39" s="35">
        <f t="shared" si="0"/>
        <v>10</v>
      </c>
      <c r="K39" s="35">
        <f t="shared" si="0"/>
        <v>11</v>
      </c>
      <c r="L39" s="35">
        <f t="shared" si="0"/>
        <v>12</v>
      </c>
      <c r="M39" s="35">
        <f t="shared" si="0"/>
        <v>13</v>
      </c>
      <c r="N39" s="35">
        <f t="shared" si="0"/>
        <v>14</v>
      </c>
      <c r="O39" s="35">
        <f t="shared" si="0"/>
        <v>15</v>
      </c>
      <c r="P39" s="35">
        <f t="shared" si="0"/>
        <v>16</v>
      </c>
      <c r="Q39" s="35">
        <f t="shared" si="0"/>
        <v>17</v>
      </c>
      <c r="R39" s="35">
        <f t="shared" si="0"/>
        <v>18</v>
      </c>
      <c r="S39" s="35">
        <f t="shared" si="0"/>
        <v>19</v>
      </c>
    </row>
    <row r="40" spans="1:19" x14ac:dyDescent="0.2">
      <c r="C40" s="35"/>
      <c r="D40" s="35"/>
      <c r="E40" s="35"/>
      <c r="F40" s="35"/>
      <c r="G40" s="53"/>
      <c r="H40" s="53"/>
      <c r="I40" s="53"/>
    </row>
    <row r="41" spans="1:19" x14ac:dyDescent="0.2">
      <c r="B41" s="54">
        <v>4</v>
      </c>
      <c r="C41" s="35"/>
      <c r="D41" s="41"/>
      <c r="E41" s="35"/>
      <c r="F41" s="35"/>
      <c r="G41" s="53"/>
      <c r="H41" s="53"/>
      <c r="I41" s="53"/>
    </row>
    <row r="42" spans="1:19" x14ac:dyDescent="0.2">
      <c r="A42" s="18">
        <v>1</v>
      </c>
      <c r="B42" s="14" t="str">
        <f>te!A142&amp;" "&amp;te!A146</f>
        <v>CU segmento di mercato inferiore</v>
      </c>
      <c r="C42" s="18" t="s">
        <v>183</v>
      </c>
      <c r="D42" s="41"/>
      <c r="E42" s="35"/>
      <c r="F42" s="53"/>
      <c r="G42" s="53"/>
      <c r="H42" s="53"/>
      <c r="I42" s="53"/>
    </row>
    <row r="43" spans="1:19" x14ac:dyDescent="0.2">
      <c r="A43" s="18">
        <v>2</v>
      </c>
      <c r="B43" s="14" t="str">
        <f>te!A142&amp;" "&amp;te!A147</f>
        <v>CU segmento di mercato medio</v>
      </c>
      <c r="C43" s="18" t="s">
        <v>184</v>
      </c>
      <c r="D43" s="41"/>
      <c r="E43" s="35"/>
      <c r="F43" s="53"/>
      <c r="G43" s="53"/>
      <c r="H43" s="53"/>
      <c r="I43" s="53"/>
    </row>
    <row r="44" spans="1:19" x14ac:dyDescent="0.2">
      <c r="A44" s="18">
        <v>3</v>
      </c>
      <c r="B44" s="14" t="str">
        <f>te!A142&amp;" "&amp;te!A148</f>
        <v>CU segmento di mercato superiore</v>
      </c>
      <c r="C44" s="18" t="s">
        <v>185</v>
      </c>
      <c r="D44" s="41"/>
      <c r="E44" s="35"/>
      <c r="F44" s="53"/>
      <c r="G44" s="53"/>
      <c r="H44" s="53"/>
      <c r="I44" s="53"/>
    </row>
    <row r="45" spans="1:19" x14ac:dyDescent="0.2">
      <c r="A45" s="18">
        <v>4</v>
      </c>
      <c r="B45" s="14" t="str">
        <f>te!A87</f>
        <v>CU (globale)</v>
      </c>
      <c r="C45" s="18" t="s">
        <v>3526</v>
      </c>
      <c r="D45" s="41"/>
      <c r="E45" s="35"/>
      <c r="F45" s="53"/>
      <c r="G45" s="53"/>
      <c r="H45" s="53"/>
      <c r="I45" s="53"/>
    </row>
    <row r="46" spans="1:19" x14ac:dyDescent="0.2">
      <c r="A46" s="18">
        <v>5</v>
      </c>
      <c r="B46" s="14" t="str">
        <f>te!A143&amp;" "&amp;te!A146</f>
        <v>PPP segmento di mercato inferiore</v>
      </c>
      <c r="C46" s="18" t="s">
        <v>180</v>
      </c>
      <c r="D46" s="41"/>
      <c r="E46" s="35"/>
      <c r="F46" s="35"/>
      <c r="G46" s="53"/>
      <c r="H46" s="53"/>
      <c r="I46" s="53"/>
    </row>
    <row r="47" spans="1:19" x14ac:dyDescent="0.2">
      <c r="A47" s="18">
        <v>6</v>
      </c>
      <c r="B47" s="14" t="str">
        <f>te!A143&amp;" "&amp;te!A147</f>
        <v>PPP segmento di mercato medio</v>
      </c>
      <c r="C47" s="18" t="s">
        <v>181</v>
      </c>
      <c r="D47" s="41"/>
      <c r="E47" s="35"/>
      <c r="F47" s="35"/>
      <c r="G47" s="53"/>
      <c r="H47" s="53"/>
      <c r="I47" s="53"/>
    </row>
    <row r="48" spans="1:19" x14ac:dyDescent="0.2">
      <c r="A48" s="18">
        <v>7</v>
      </c>
      <c r="B48" s="14" t="str">
        <f>te!A143&amp;" "&amp;te!A148</f>
        <v>PPP segmento di mercato superiore</v>
      </c>
      <c r="C48" s="18" t="s">
        <v>182</v>
      </c>
      <c r="D48" s="41"/>
      <c r="E48" s="35"/>
      <c r="F48" s="35"/>
      <c r="G48" s="53"/>
      <c r="H48" s="53"/>
      <c r="I48" s="53"/>
    </row>
    <row r="49" spans="1:12" x14ac:dyDescent="0.2">
      <c r="A49" s="18">
        <v>8</v>
      </c>
      <c r="B49" s="14" t="str">
        <f>te!A89</f>
        <v>PPP globale</v>
      </c>
      <c r="C49" s="18" t="s">
        <v>3525</v>
      </c>
      <c r="D49" s="41"/>
      <c r="E49" s="35"/>
      <c r="F49" s="35"/>
      <c r="G49" s="53"/>
      <c r="H49" s="53"/>
      <c r="I49" s="53"/>
    </row>
    <row r="50" spans="1:12" x14ac:dyDescent="0.2">
      <c r="A50" s="18">
        <v>9</v>
      </c>
      <c r="B50" s="14" t="str">
        <f>te!A149</f>
        <v>Proprietà privata</v>
      </c>
      <c r="C50" s="18" t="s">
        <v>3527</v>
      </c>
      <c r="D50" s="41"/>
      <c r="E50" s="35"/>
      <c r="F50" s="35"/>
      <c r="G50" s="53"/>
      <c r="H50" s="53"/>
      <c r="I50" s="53"/>
    </row>
    <row r="51" spans="1:12" x14ac:dyDescent="0.2">
      <c r="A51" s="18">
        <v>10</v>
      </c>
      <c r="B51" s="14" t="str">
        <f>te!A144&amp;" "&amp;te!A146</f>
        <v>Terreno CU segmento di mercato inferiore</v>
      </c>
      <c r="C51" s="18" t="s">
        <v>3600</v>
      </c>
      <c r="D51" s="41"/>
      <c r="E51" s="35"/>
      <c r="F51" s="35"/>
      <c r="G51" s="53"/>
      <c r="H51" s="53"/>
      <c r="I51" s="53"/>
    </row>
    <row r="52" spans="1:12" x14ac:dyDescent="0.2">
      <c r="A52" s="18">
        <v>11</v>
      </c>
      <c r="B52" s="14" t="str">
        <f>te!A144&amp;" "&amp;te!A147</f>
        <v>Terreno CU segmento di mercato medio</v>
      </c>
      <c r="C52" s="18" t="s">
        <v>3599</v>
      </c>
      <c r="D52" s="41"/>
      <c r="E52" s="35"/>
      <c r="F52" s="35"/>
      <c r="G52" s="53"/>
      <c r="H52" s="53"/>
      <c r="I52" s="53"/>
    </row>
    <row r="53" spans="1:12" x14ac:dyDescent="0.2">
      <c r="A53" s="18">
        <v>12</v>
      </c>
      <c r="B53" s="14" t="str">
        <f>te!A144&amp;" "&amp;te!A148</f>
        <v>Terreno CU segmento di mercato superiore</v>
      </c>
      <c r="C53" s="18" t="s">
        <v>3597</v>
      </c>
      <c r="D53" s="41"/>
      <c r="E53" s="35"/>
      <c r="F53" s="35"/>
      <c r="G53" s="53"/>
      <c r="H53" s="53"/>
      <c r="I53" s="53"/>
    </row>
    <row r="54" spans="1:12" x14ac:dyDescent="0.2">
      <c r="A54" s="18">
        <v>13</v>
      </c>
      <c r="B54" s="14" t="str">
        <f>te!A92</f>
        <v>Terreno CU globale</v>
      </c>
      <c r="C54" s="18" t="s">
        <v>3598</v>
      </c>
      <c r="D54" s="41"/>
      <c r="E54" s="35"/>
      <c r="F54" s="35"/>
      <c r="G54" s="53"/>
      <c r="H54" s="53"/>
      <c r="I54" s="53"/>
    </row>
    <row r="55" spans="1:12" x14ac:dyDescent="0.2">
      <c r="A55" s="18">
        <v>14</v>
      </c>
      <c r="B55" s="14" t="str">
        <f>te!A143&amp;" "&amp;te!A146</f>
        <v>PPP segmento di mercato inferiore</v>
      </c>
      <c r="C55" s="18" t="s">
        <v>3604</v>
      </c>
      <c r="D55" s="41"/>
      <c r="E55" s="35"/>
      <c r="F55" s="35"/>
      <c r="G55" s="53"/>
      <c r="H55" s="53"/>
      <c r="I55" s="53"/>
    </row>
    <row r="56" spans="1:12" x14ac:dyDescent="0.2">
      <c r="A56" s="18">
        <v>15</v>
      </c>
      <c r="B56" s="14" t="str">
        <f>te!A143&amp;" "&amp;te!A147</f>
        <v>PPP segmento di mercato medio</v>
      </c>
      <c r="C56" s="18" t="s">
        <v>3603</v>
      </c>
      <c r="D56" s="41"/>
      <c r="E56" s="35"/>
      <c r="F56" s="35"/>
      <c r="G56" s="53"/>
      <c r="H56" s="53"/>
      <c r="I56" s="53"/>
    </row>
    <row r="57" spans="1:12" x14ac:dyDescent="0.2">
      <c r="A57" s="18">
        <v>16</v>
      </c>
      <c r="B57" s="14" t="str">
        <f>te!A143&amp;" "&amp;te!A148</f>
        <v>PPP segmento di mercato superiore</v>
      </c>
      <c r="C57" s="18" t="s">
        <v>3601</v>
      </c>
      <c r="D57" s="41"/>
      <c r="E57" s="35"/>
      <c r="F57" s="35"/>
      <c r="G57" s="53"/>
      <c r="H57" s="53"/>
      <c r="I57" s="53"/>
    </row>
    <row r="58" spans="1:12" x14ac:dyDescent="0.2">
      <c r="A58" s="18">
        <v>17</v>
      </c>
      <c r="B58" s="14" t="str">
        <f>te!A103</f>
        <v>Terreno PPP globale</v>
      </c>
      <c r="C58" s="18" t="s">
        <v>3602</v>
      </c>
      <c r="D58" s="41"/>
      <c r="E58" s="35"/>
      <c r="F58" s="35"/>
      <c r="G58" s="53"/>
      <c r="H58" s="53"/>
      <c r="I58" s="53"/>
    </row>
    <row r="59" spans="1:12" x14ac:dyDescent="0.2">
      <c r="A59" s="18">
        <v>18</v>
      </c>
      <c r="B59" s="14" t="str">
        <f>te!A105</f>
        <v>Terreno Imm. di proprietà</v>
      </c>
      <c r="C59" s="18" t="s">
        <v>3605</v>
      </c>
      <c r="D59" s="41"/>
      <c r="E59" s="35"/>
      <c r="F59" s="35"/>
      <c r="G59" s="53"/>
      <c r="H59" s="53"/>
      <c r="I59" s="53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29">
        <v>4</v>
      </c>
      <c r="G61" s="29">
        <v>2</v>
      </c>
    </row>
    <row r="62" spans="1:12" x14ac:dyDescent="0.2">
      <c r="C62" s="29">
        <v>1</v>
      </c>
      <c r="D62" s="32" t="str">
        <f>VLOOKUP(C62,A66:B73,2,0)</f>
        <v>Regione lago Lemano</v>
      </c>
      <c r="F62" s="32" t="str">
        <f>VLOOKUP(F61,A66:B73,2,FALSE)</f>
        <v>Regione Basilea</v>
      </c>
      <c r="G62" s="32" t="str">
        <f>VLOOKUP(G61,A66:B73,2,FALSE)</f>
        <v>Regione Giura</v>
      </c>
    </row>
    <row r="64" spans="1:12" x14ac:dyDescent="0.2">
      <c r="G64" s="265" t="s">
        <v>3763</v>
      </c>
      <c r="H64" s="265"/>
      <c r="I64" s="265"/>
      <c r="J64" s="265"/>
      <c r="K64" s="265"/>
      <c r="L64" s="265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6" t="s">
        <v>183</v>
      </c>
      <c r="H65" s="56" t="s">
        <v>184</v>
      </c>
      <c r="I65" s="56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5" t="s">
        <v>3600</v>
      </c>
      <c r="Q65" s="35" t="s">
        <v>3599</v>
      </c>
      <c r="R65" s="35" t="s">
        <v>3597</v>
      </c>
      <c r="S65" s="35" t="s">
        <v>3598</v>
      </c>
      <c r="T65" s="35" t="s">
        <v>3604</v>
      </c>
      <c r="U65" s="35" t="s">
        <v>3603</v>
      </c>
      <c r="V65" s="35" t="s">
        <v>3601</v>
      </c>
      <c r="W65" s="35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Regione lago Lemano</v>
      </c>
      <c r="C66" s="18" t="s">
        <v>31</v>
      </c>
      <c r="D66" s="18" t="s">
        <v>27</v>
      </c>
      <c r="E66" s="18" t="s">
        <v>383</v>
      </c>
      <c r="F66" s="33" t="s">
        <v>451</v>
      </c>
      <c r="G66" s="58">
        <v>0.17943179040655025</v>
      </c>
      <c r="H66" s="59">
        <v>0.17701112973395233</v>
      </c>
      <c r="I66" s="60">
        <v>0.1786575906280844</v>
      </c>
      <c r="J66" s="67">
        <f>AVERAGE(G66:I66)</f>
        <v>0.17836683692286234</v>
      </c>
      <c r="K66" s="68">
        <v>0.19108274045835499</v>
      </c>
      <c r="L66" s="60">
        <v>0.20188845429301466</v>
      </c>
      <c r="M66" s="60">
        <v>0.18372250369445464</v>
      </c>
      <c r="N66" s="67">
        <f>AVERAGE(K66:M66)</f>
        <v>0.19223123281527477</v>
      </c>
      <c r="O66" s="67">
        <f t="shared" ref="O66:O73" si="1">AVERAGE(N66,J66)</f>
        <v>0.18529903486906857</v>
      </c>
      <c r="P66" s="67">
        <f>G66</f>
        <v>0.17943179040655025</v>
      </c>
      <c r="Q66" s="67">
        <f t="shared" ref="Q66:Q73" si="2">H66</f>
        <v>0.17701112973395233</v>
      </c>
      <c r="R66" s="67">
        <f t="shared" ref="R66:R73" si="3">I66</f>
        <v>0.1786575906280844</v>
      </c>
      <c r="S66" s="67">
        <f>AVERAGE(P66:R66)</f>
        <v>0.17836683692286234</v>
      </c>
      <c r="T66" s="67">
        <f>K66</f>
        <v>0.19108274045835499</v>
      </c>
      <c r="U66" s="67">
        <f t="shared" ref="U66:U73" si="4">L66</f>
        <v>0.20188845429301466</v>
      </c>
      <c r="V66" s="67">
        <f t="shared" ref="V66:V73" si="5">M66</f>
        <v>0.18372250369445464</v>
      </c>
      <c r="W66" s="67">
        <f>AVERAGE(T66:V66)</f>
        <v>0.19223123281527477</v>
      </c>
      <c r="X66" s="67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Regione Giura</v>
      </c>
      <c r="C67" s="18" t="s">
        <v>32</v>
      </c>
      <c r="D67" s="18" t="s">
        <v>35</v>
      </c>
      <c r="E67" s="18" t="s">
        <v>166</v>
      </c>
      <c r="F67" s="33" t="s">
        <v>452</v>
      </c>
      <c r="G67" s="61">
        <v>4.9764450568500936E-2</v>
      </c>
      <c r="H67" s="57">
        <v>4.2696546064276489E-2</v>
      </c>
      <c r="I67" s="62">
        <v>4.7248784381334154E-2</v>
      </c>
      <c r="J67" s="67">
        <f t="shared" ref="J67:J73" si="7">AVERAGE(G67:I67)</f>
        <v>4.6569927004703859E-2</v>
      </c>
      <c r="K67" s="69">
        <v>3.438276337146564E-2</v>
      </c>
      <c r="L67" s="62">
        <v>2.3394666729742105E-2</v>
      </c>
      <c r="M67" s="62">
        <v>3.2246642206833681E-2</v>
      </c>
      <c r="N67" s="67">
        <f t="shared" ref="N67:N73" si="8">AVERAGE(K67:M67)</f>
        <v>3.0008024102680473E-2</v>
      </c>
      <c r="O67" s="67">
        <f t="shared" si="1"/>
        <v>3.8288975553692164E-2</v>
      </c>
      <c r="P67" s="67">
        <f t="shared" ref="P67:P73" si="9">G67</f>
        <v>4.9764450568500936E-2</v>
      </c>
      <c r="Q67" s="67">
        <f t="shared" si="2"/>
        <v>4.2696546064276489E-2</v>
      </c>
      <c r="R67" s="67">
        <f t="shared" si="3"/>
        <v>4.7248784381334154E-2</v>
      </c>
      <c r="S67" s="67">
        <f t="shared" ref="S67:S73" si="10">AVERAGE(P67:R67)</f>
        <v>4.6569927004703859E-2</v>
      </c>
      <c r="T67" s="67">
        <f t="shared" ref="T67:T73" si="11">K67</f>
        <v>3.438276337146564E-2</v>
      </c>
      <c r="U67" s="67">
        <f t="shared" si="4"/>
        <v>2.3394666729742105E-2</v>
      </c>
      <c r="V67" s="67">
        <f t="shared" si="5"/>
        <v>3.2246642206833681E-2</v>
      </c>
      <c r="W67" s="67">
        <f t="shared" ref="W67:W73" si="12">AVERAGE(T67:V67)</f>
        <v>3.0008024102680473E-2</v>
      </c>
      <c r="X67" s="67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Regione Altipiano</v>
      </c>
      <c r="C68" s="18" t="s">
        <v>162</v>
      </c>
      <c r="D68" s="18" t="s">
        <v>178</v>
      </c>
      <c r="E68" s="18" t="s">
        <v>386</v>
      </c>
      <c r="F68" s="33" t="s">
        <v>456</v>
      </c>
      <c r="G68" s="61">
        <v>0.22303633537975948</v>
      </c>
      <c r="H68" s="57">
        <v>0.22101010414933614</v>
      </c>
      <c r="I68" s="62">
        <v>0.21537059270448214</v>
      </c>
      <c r="J68" s="67">
        <f t="shared" si="7"/>
        <v>0.21980567741119258</v>
      </c>
      <c r="K68" s="69">
        <v>0.18838998437498064</v>
      </c>
      <c r="L68" s="62">
        <v>0.17277060026874538</v>
      </c>
      <c r="M68" s="62">
        <v>0.18449709764583533</v>
      </c>
      <c r="N68" s="67">
        <f t="shared" si="8"/>
        <v>0.18188589409652045</v>
      </c>
      <c r="O68" s="67">
        <f t="shared" si="1"/>
        <v>0.20084578575385653</v>
      </c>
      <c r="P68" s="67">
        <f t="shared" si="9"/>
        <v>0.22303633537975948</v>
      </c>
      <c r="Q68" s="67">
        <f t="shared" si="2"/>
        <v>0.22101010414933614</v>
      </c>
      <c r="R68" s="67">
        <f t="shared" si="3"/>
        <v>0.21537059270448214</v>
      </c>
      <c r="S68" s="67">
        <f t="shared" si="10"/>
        <v>0.21980567741119258</v>
      </c>
      <c r="T68" s="67">
        <f t="shared" si="11"/>
        <v>0.18838998437498064</v>
      </c>
      <c r="U68" s="67">
        <f t="shared" si="4"/>
        <v>0.17277060026874538</v>
      </c>
      <c r="V68" s="67">
        <f t="shared" si="5"/>
        <v>0.18449709764583533</v>
      </c>
      <c r="W68" s="67">
        <f t="shared" si="12"/>
        <v>0.18188589409652045</v>
      </c>
      <c r="X68" s="67">
        <f t="shared" si="13"/>
        <v>0.20084578575385653</v>
      </c>
    </row>
    <row r="69" spans="1:24" x14ac:dyDescent="0.2">
      <c r="A69" s="18">
        <v>4</v>
      </c>
      <c r="B69" s="14" t="str">
        <f t="shared" si="6"/>
        <v>Regione Basilea</v>
      </c>
      <c r="C69" s="18" t="s">
        <v>33</v>
      </c>
      <c r="D69" s="18" t="s">
        <v>36</v>
      </c>
      <c r="E69" s="18" t="s">
        <v>168</v>
      </c>
      <c r="F69" s="33" t="s">
        <v>453</v>
      </c>
      <c r="G69" s="61">
        <v>6.5971456100192574E-2</v>
      </c>
      <c r="H69" s="57">
        <v>7.3629917373908171E-2</v>
      </c>
      <c r="I69" s="62">
        <v>6.4474382793907672E-2</v>
      </c>
      <c r="J69" s="67">
        <f t="shared" si="7"/>
        <v>6.802525208933613E-2</v>
      </c>
      <c r="K69" s="69">
        <v>4.9359544565557918E-2</v>
      </c>
      <c r="L69" s="62">
        <v>4.7467229405691085E-2</v>
      </c>
      <c r="M69" s="62">
        <v>4.8164306449805509E-2</v>
      </c>
      <c r="N69" s="67">
        <f t="shared" si="8"/>
        <v>4.8330360140351504E-2</v>
      </c>
      <c r="O69" s="67">
        <f t="shared" si="1"/>
        <v>5.8177806114843814E-2</v>
      </c>
      <c r="P69" s="67">
        <f t="shared" si="9"/>
        <v>6.5971456100192574E-2</v>
      </c>
      <c r="Q69" s="67">
        <f t="shared" si="2"/>
        <v>7.3629917373908171E-2</v>
      </c>
      <c r="R69" s="67">
        <f t="shared" si="3"/>
        <v>6.4474382793907672E-2</v>
      </c>
      <c r="S69" s="67">
        <f t="shared" si="10"/>
        <v>6.802525208933613E-2</v>
      </c>
      <c r="T69" s="67">
        <f t="shared" si="11"/>
        <v>4.9359544565557918E-2</v>
      </c>
      <c r="U69" s="67">
        <f t="shared" si="4"/>
        <v>4.7467229405691085E-2</v>
      </c>
      <c r="V69" s="67">
        <f t="shared" si="5"/>
        <v>4.8164306449805509E-2</v>
      </c>
      <c r="W69" s="67">
        <f t="shared" si="12"/>
        <v>4.8330360140351504E-2</v>
      </c>
      <c r="X69" s="67">
        <f t="shared" si="13"/>
        <v>5.8177806114843814E-2</v>
      </c>
    </row>
    <row r="70" spans="1:24" x14ac:dyDescent="0.2">
      <c r="A70" s="18">
        <v>5</v>
      </c>
      <c r="B70" s="14" t="str">
        <f t="shared" si="6"/>
        <v>Regione Zurigo</v>
      </c>
      <c r="C70" s="18" t="s">
        <v>34</v>
      </c>
      <c r="D70" s="18" t="s">
        <v>37</v>
      </c>
      <c r="E70" s="18" t="s">
        <v>169</v>
      </c>
      <c r="F70" s="33" t="s">
        <v>454</v>
      </c>
      <c r="G70" s="61">
        <v>0.14974844829410622</v>
      </c>
      <c r="H70" s="57">
        <v>0.16845353884341133</v>
      </c>
      <c r="I70" s="62">
        <v>0.15874316034334662</v>
      </c>
      <c r="J70" s="67">
        <f t="shared" si="7"/>
        <v>0.15898171582695472</v>
      </c>
      <c r="K70" s="69">
        <v>0.13397766106935924</v>
      </c>
      <c r="L70" s="62">
        <v>0.18433688315792976</v>
      </c>
      <c r="M70" s="62">
        <v>0.17434552039208628</v>
      </c>
      <c r="N70" s="67">
        <f t="shared" si="8"/>
        <v>0.16422002153979176</v>
      </c>
      <c r="O70" s="67">
        <f t="shared" si="1"/>
        <v>0.16160086868337326</v>
      </c>
      <c r="P70" s="67">
        <f t="shared" si="9"/>
        <v>0.14974844829410622</v>
      </c>
      <c r="Q70" s="67">
        <f t="shared" si="2"/>
        <v>0.16845353884341133</v>
      </c>
      <c r="R70" s="67">
        <f t="shared" si="3"/>
        <v>0.15874316034334662</v>
      </c>
      <c r="S70" s="67">
        <f t="shared" si="10"/>
        <v>0.15898171582695472</v>
      </c>
      <c r="T70" s="67">
        <f t="shared" si="11"/>
        <v>0.13397766106935924</v>
      </c>
      <c r="U70" s="67">
        <f t="shared" si="4"/>
        <v>0.18433688315792976</v>
      </c>
      <c r="V70" s="67">
        <f t="shared" si="5"/>
        <v>0.17434552039208628</v>
      </c>
      <c r="W70" s="67">
        <f t="shared" si="12"/>
        <v>0.16422002153979176</v>
      </c>
      <c r="X70" s="67">
        <f t="shared" si="13"/>
        <v>0.16160086868337326</v>
      </c>
    </row>
    <row r="71" spans="1:24" x14ac:dyDescent="0.2">
      <c r="A71" s="18">
        <v>6</v>
      </c>
      <c r="B71" s="14" t="str">
        <f t="shared" si="6"/>
        <v>Regione Svizzera orientale</v>
      </c>
      <c r="C71" s="18" t="s">
        <v>163</v>
      </c>
      <c r="D71" s="18" t="s">
        <v>167</v>
      </c>
      <c r="E71" s="18" t="s">
        <v>170</v>
      </c>
      <c r="F71" s="33" t="s">
        <v>471</v>
      </c>
      <c r="G71" s="61">
        <v>7.0357232348501372E-2</v>
      </c>
      <c r="H71" s="57">
        <v>8.6965682348688289E-2</v>
      </c>
      <c r="I71" s="62">
        <v>8.7775195242530468E-2</v>
      </c>
      <c r="J71" s="67">
        <f t="shared" si="7"/>
        <v>8.1699369979906719E-2</v>
      </c>
      <c r="K71" s="69">
        <v>6.0697991892881692E-2</v>
      </c>
      <c r="L71" s="62">
        <v>7.9873043502184118E-2</v>
      </c>
      <c r="M71" s="62">
        <v>7.2630120181793642E-2</v>
      </c>
      <c r="N71" s="67">
        <f t="shared" si="8"/>
        <v>7.1067051858953165E-2</v>
      </c>
      <c r="O71" s="67">
        <f t="shared" si="1"/>
        <v>7.6383210919429942E-2</v>
      </c>
      <c r="P71" s="67">
        <f t="shared" si="9"/>
        <v>7.0357232348501372E-2</v>
      </c>
      <c r="Q71" s="67">
        <f t="shared" si="2"/>
        <v>8.6965682348688289E-2</v>
      </c>
      <c r="R71" s="67">
        <f t="shared" si="3"/>
        <v>8.7775195242530468E-2</v>
      </c>
      <c r="S71" s="67">
        <f t="shared" si="10"/>
        <v>8.1699369979906719E-2</v>
      </c>
      <c r="T71" s="67">
        <f t="shared" si="11"/>
        <v>6.0697991892881692E-2</v>
      </c>
      <c r="U71" s="67">
        <f t="shared" si="4"/>
        <v>7.9873043502184118E-2</v>
      </c>
      <c r="V71" s="67">
        <f t="shared" si="5"/>
        <v>7.2630120181793642E-2</v>
      </c>
      <c r="W71" s="67">
        <f t="shared" si="12"/>
        <v>7.1067051858953165E-2</v>
      </c>
      <c r="X71" s="67">
        <f t="shared" si="13"/>
        <v>7.6383210919429942E-2</v>
      </c>
    </row>
    <row r="72" spans="1:24" x14ac:dyDescent="0.2">
      <c r="A72" s="18">
        <v>7</v>
      </c>
      <c r="B72" s="14" t="str">
        <f t="shared" si="6"/>
        <v>Regione Alpi</v>
      </c>
      <c r="C72" s="18" t="s">
        <v>164</v>
      </c>
      <c r="D72" s="18" t="s">
        <v>28</v>
      </c>
      <c r="E72" s="18" t="s">
        <v>385</v>
      </c>
      <c r="F72" s="33" t="s">
        <v>455</v>
      </c>
      <c r="G72" s="61">
        <v>0.15266572845370863</v>
      </c>
      <c r="H72" s="57">
        <v>0.13280726623994191</v>
      </c>
      <c r="I72" s="62">
        <v>0.14390755687528517</v>
      </c>
      <c r="J72" s="67">
        <f t="shared" si="7"/>
        <v>0.14312685052297855</v>
      </c>
      <c r="K72" s="69">
        <v>0.25500206940992814</v>
      </c>
      <c r="L72" s="62">
        <v>0.21648964766419537</v>
      </c>
      <c r="M72" s="62">
        <v>0.22865566275923874</v>
      </c>
      <c r="N72" s="67">
        <f t="shared" si="8"/>
        <v>0.23338245994445408</v>
      </c>
      <c r="O72" s="67">
        <f t="shared" si="1"/>
        <v>0.18825465523371632</v>
      </c>
      <c r="P72" s="67">
        <f t="shared" si="9"/>
        <v>0.15266572845370863</v>
      </c>
      <c r="Q72" s="67">
        <f t="shared" si="2"/>
        <v>0.13280726623994191</v>
      </c>
      <c r="R72" s="67">
        <f t="shared" si="3"/>
        <v>0.14390755687528517</v>
      </c>
      <c r="S72" s="67">
        <f t="shared" si="10"/>
        <v>0.14312685052297855</v>
      </c>
      <c r="T72" s="67">
        <f t="shared" si="11"/>
        <v>0.25500206940992814</v>
      </c>
      <c r="U72" s="67">
        <f t="shared" si="4"/>
        <v>0.21648964766419537</v>
      </c>
      <c r="V72" s="67">
        <f t="shared" si="5"/>
        <v>0.22865566275923874</v>
      </c>
      <c r="W72" s="67">
        <f t="shared" si="12"/>
        <v>0.23338245994445408</v>
      </c>
      <c r="X72" s="67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Regione Svizzera meridionale</v>
      </c>
      <c r="C73" s="18" t="s">
        <v>165</v>
      </c>
      <c r="D73" s="18" t="s">
        <v>3590</v>
      </c>
      <c r="E73" s="18" t="s">
        <v>384</v>
      </c>
      <c r="F73" s="33" t="s">
        <v>472</v>
      </c>
      <c r="G73" s="63">
        <v>0.1090245584486807</v>
      </c>
      <c r="H73" s="64">
        <v>9.7425815246485276E-2</v>
      </c>
      <c r="I73" s="65">
        <v>0.10382273703102944</v>
      </c>
      <c r="J73" s="67">
        <f t="shared" si="7"/>
        <v>0.10342437024206513</v>
      </c>
      <c r="K73" s="70">
        <v>8.7107244857471663E-2</v>
      </c>
      <c r="L73" s="65">
        <v>7.3779474978497586E-2</v>
      </c>
      <c r="M73" s="65">
        <v>7.5738146669952211E-2</v>
      </c>
      <c r="N73" s="67">
        <f t="shared" si="8"/>
        <v>7.887495550197382E-2</v>
      </c>
      <c r="O73" s="67">
        <f t="shared" si="1"/>
        <v>9.1149662872019477E-2</v>
      </c>
      <c r="P73" s="67">
        <f t="shared" si="9"/>
        <v>0.1090245584486807</v>
      </c>
      <c r="Q73" s="67">
        <f t="shared" si="2"/>
        <v>9.7425815246485276E-2</v>
      </c>
      <c r="R73" s="67">
        <f t="shared" si="3"/>
        <v>0.10382273703102944</v>
      </c>
      <c r="S73" s="67">
        <f t="shared" si="10"/>
        <v>0.10342437024206513</v>
      </c>
      <c r="T73" s="67">
        <f t="shared" si="11"/>
        <v>8.7107244857471663E-2</v>
      </c>
      <c r="U73" s="67">
        <f t="shared" si="4"/>
        <v>7.3779474978497586E-2</v>
      </c>
      <c r="V73" s="67">
        <f t="shared" si="5"/>
        <v>7.5738146669952211E-2</v>
      </c>
      <c r="W73" s="67">
        <f t="shared" si="12"/>
        <v>7.887495550197382E-2</v>
      </c>
      <c r="X73" s="67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6">
        <f t="shared" ref="G74:M74" si="14">SUM(G66:G73)</f>
        <v>1.0000000000000002</v>
      </c>
      <c r="H74" s="66">
        <f t="shared" si="14"/>
        <v>0.99999999999999989</v>
      </c>
      <c r="I74" s="66">
        <f t="shared" si="14"/>
        <v>1.0000000000000002</v>
      </c>
      <c r="J74" s="66">
        <f>SUM(N66:N73)</f>
        <v>1</v>
      </c>
      <c r="K74" s="66">
        <f t="shared" si="14"/>
        <v>1</v>
      </c>
      <c r="L74" s="66">
        <f t="shared" si="14"/>
        <v>1.0000000000000002</v>
      </c>
      <c r="M74" s="66">
        <f t="shared" si="14"/>
        <v>1</v>
      </c>
      <c r="N74" s="66">
        <f>SUM(J66:J73)</f>
        <v>1</v>
      </c>
      <c r="O74" s="66">
        <f>SUM(O66:O73)</f>
        <v>1</v>
      </c>
      <c r="P74" s="66">
        <f t="shared" ref="P74:X74" si="15">SUM(P66:P73)</f>
        <v>1.0000000000000002</v>
      </c>
      <c r="Q74" s="66">
        <f t="shared" si="15"/>
        <v>0.99999999999999989</v>
      </c>
      <c r="R74" s="66">
        <f t="shared" si="15"/>
        <v>1.0000000000000002</v>
      </c>
      <c r="S74" s="66">
        <f t="shared" si="15"/>
        <v>1</v>
      </c>
      <c r="T74" s="66">
        <f t="shared" si="15"/>
        <v>1</v>
      </c>
      <c r="U74" s="66">
        <f t="shared" si="15"/>
        <v>1.0000000000000002</v>
      </c>
      <c r="V74" s="66">
        <f t="shared" si="15"/>
        <v>1</v>
      </c>
      <c r="W74" s="66">
        <f t="shared" si="15"/>
        <v>1</v>
      </c>
      <c r="X74" s="66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29">
        <v>22</v>
      </c>
      <c r="D77" s="32" t="str">
        <f>VLOOKUP(C77,A80:B105,2,0)</f>
        <v>Canton Vaud</v>
      </c>
      <c r="F77" s="29">
        <v>5</v>
      </c>
      <c r="G77" s="29">
        <v>12</v>
      </c>
    </row>
    <row r="78" spans="1:24" x14ac:dyDescent="0.2">
      <c r="F78" s="32" t="str">
        <f>VLOOKUP(F77,A80:B216,2,FALSE)</f>
        <v>Canton Svitto</v>
      </c>
      <c r="G78" s="32" t="str">
        <f>VLOOKUP(G77,A80:B216,2,FALSE)</f>
        <v>Canton Basilea Città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Zurigo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1" t="s">
        <v>3723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Berna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1" t="s">
        <v>3724</v>
      </c>
    </row>
    <row r="82" spans="1:8" ht="14.25" x14ac:dyDescent="0.2">
      <c r="A82" s="18">
        <v>3</v>
      </c>
      <c r="B82" s="14" t="str">
        <f t="shared" si="16"/>
        <v>Canton Lucerna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1" t="s">
        <v>3725</v>
      </c>
    </row>
    <row r="83" spans="1:8" ht="14.25" x14ac:dyDescent="0.2">
      <c r="A83" s="18">
        <f>+A82+1</f>
        <v>4</v>
      </c>
      <c r="B83" s="14" t="str">
        <f t="shared" si="16"/>
        <v>Canton 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1" t="s">
        <v>3726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Svitto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1" t="s">
        <v>3727</v>
      </c>
    </row>
    <row r="85" spans="1:8" ht="14.25" x14ac:dyDescent="0.2">
      <c r="A85" s="18">
        <f t="shared" si="17"/>
        <v>6</v>
      </c>
      <c r="B85" s="14" t="str">
        <f t="shared" si="16"/>
        <v>Canton Obvaldo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1" t="s">
        <v>3728</v>
      </c>
    </row>
    <row r="86" spans="1:8" ht="14.25" x14ac:dyDescent="0.2">
      <c r="A86" s="18">
        <f t="shared" si="17"/>
        <v>7</v>
      </c>
      <c r="B86" s="14" t="str">
        <f t="shared" si="16"/>
        <v>Canton Nidvaldo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1" t="s">
        <v>3729</v>
      </c>
    </row>
    <row r="87" spans="1:8" ht="14.25" x14ac:dyDescent="0.2">
      <c r="A87" s="18">
        <f t="shared" si="17"/>
        <v>8</v>
      </c>
      <c r="B87" s="14" t="str">
        <f t="shared" si="16"/>
        <v>Canton Glarona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1" t="s">
        <v>3730</v>
      </c>
    </row>
    <row r="88" spans="1:8" ht="14.25" x14ac:dyDescent="0.2">
      <c r="A88" s="18">
        <f t="shared" si="17"/>
        <v>9</v>
      </c>
      <c r="B88" s="14" t="str">
        <f t="shared" si="16"/>
        <v>Canton Zugo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1" t="s">
        <v>3731</v>
      </c>
    </row>
    <row r="89" spans="1:8" ht="14.25" x14ac:dyDescent="0.2">
      <c r="A89" s="18">
        <f t="shared" si="17"/>
        <v>10</v>
      </c>
      <c r="B89" s="14" t="str">
        <f t="shared" si="16"/>
        <v>Stato di Friburgo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1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Soletta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1" t="s">
        <v>3732</v>
      </c>
    </row>
    <row r="91" spans="1:8" ht="14.25" x14ac:dyDescent="0.2">
      <c r="A91" s="18">
        <f t="shared" si="17"/>
        <v>12</v>
      </c>
      <c r="B91" s="14" t="str">
        <f t="shared" si="16"/>
        <v>Canton Basilea Città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1" t="s">
        <v>3733</v>
      </c>
    </row>
    <row r="92" spans="1:8" ht="14.25" x14ac:dyDescent="0.2">
      <c r="A92" s="18">
        <f t="shared" si="17"/>
        <v>13</v>
      </c>
      <c r="B92" s="14" t="str">
        <f t="shared" si="16"/>
        <v>Canton Basilea Campagna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1" t="s">
        <v>3734</v>
      </c>
    </row>
    <row r="93" spans="1:8" ht="14.25" x14ac:dyDescent="0.2">
      <c r="A93" s="18">
        <f t="shared" si="17"/>
        <v>14</v>
      </c>
      <c r="B93" s="14" t="str">
        <f t="shared" si="16"/>
        <v>Canton Sciaffusa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1" t="s">
        <v>3735</v>
      </c>
    </row>
    <row r="94" spans="1:8" ht="14.25" x14ac:dyDescent="0.2">
      <c r="A94" s="18">
        <f t="shared" si="17"/>
        <v>15</v>
      </c>
      <c r="B94" s="14" t="str">
        <f t="shared" si="16"/>
        <v>Canton Appenzello Esterno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1" t="s">
        <v>3736</v>
      </c>
    </row>
    <row r="95" spans="1:8" ht="14.25" x14ac:dyDescent="0.2">
      <c r="A95" s="18">
        <f t="shared" si="17"/>
        <v>16</v>
      </c>
      <c r="B95" s="14" t="str">
        <f t="shared" si="16"/>
        <v>Canton Appenzello Interno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1" t="s">
        <v>3737</v>
      </c>
    </row>
    <row r="96" spans="1:8" ht="14.25" x14ac:dyDescent="0.2">
      <c r="A96" s="18">
        <f t="shared" si="17"/>
        <v>17</v>
      </c>
      <c r="B96" s="14" t="str">
        <f t="shared" si="16"/>
        <v>Canton San Gallo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1" t="s">
        <v>3738</v>
      </c>
    </row>
    <row r="97" spans="1:8" ht="14.25" x14ac:dyDescent="0.2">
      <c r="A97" s="18">
        <f t="shared" si="17"/>
        <v>18</v>
      </c>
      <c r="B97" s="14" t="str">
        <f t="shared" si="16"/>
        <v>Canton Grigioni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1" t="s">
        <v>3739</v>
      </c>
    </row>
    <row r="98" spans="1:8" ht="14.25" x14ac:dyDescent="0.2">
      <c r="A98" s="18">
        <f t="shared" si="17"/>
        <v>19</v>
      </c>
      <c r="B98" s="14" t="str">
        <f t="shared" si="16"/>
        <v>Canton Argovia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1" t="s">
        <v>3740</v>
      </c>
    </row>
    <row r="99" spans="1:8" ht="14.25" x14ac:dyDescent="0.2">
      <c r="A99" s="18">
        <f t="shared" si="17"/>
        <v>20</v>
      </c>
      <c r="B99" s="14" t="str">
        <f t="shared" si="16"/>
        <v>Canton Turgovia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1" t="s">
        <v>3741</v>
      </c>
    </row>
    <row r="100" spans="1:8" ht="14.25" x14ac:dyDescent="0.2">
      <c r="A100" s="18">
        <f t="shared" si="17"/>
        <v>21</v>
      </c>
      <c r="B100" s="14" t="str">
        <f t="shared" si="16"/>
        <v>Repubblica e Cantone Ticino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1" t="s">
        <v>3742</v>
      </c>
    </row>
    <row r="101" spans="1:8" ht="14.25" x14ac:dyDescent="0.2">
      <c r="A101" s="18">
        <f t="shared" si="17"/>
        <v>22</v>
      </c>
      <c r="B101" s="14" t="str">
        <f t="shared" si="16"/>
        <v>Canton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1" t="s">
        <v>3743</v>
      </c>
    </row>
    <row r="102" spans="1:8" ht="14.25" x14ac:dyDescent="0.2">
      <c r="A102" s="18">
        <f t="shared" si="17"/>
        <v>23</v>
      </c>
      <c r="B102" s="14" t="str">
        <f t="shared" si="16"/>
        <v>Canton Vallese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1" t="s">
        <v>3744</v>
      </c>
    </row>
    <row r="103" spans="1:8" ht="14.25" x14ac:dyDescent="0.2">
      <c r="A103" s="18">
        <f t="shared" si="17"/>
        <v>24</v>
      </c>
      <c r="B103" s="14" t="str">
        <f t="shared" si="16"/>
        <v>Repubblica e Cantone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1" t="s">
        <v>3745</v>
      </c>
    </row>
    <row r="104" spans="1:8" ht="14.25" x14ac:dyDescent="0.2">
      <c r="A104" s="18">
        <f t="shared" si="17"/>
        <v>25</v>
      </c>
      <c r="B104" s="14" t="str">
        <f t="shared" si="16"/>
        <v>Repubblica e Cantone Ginevra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1" t="s">
        <v>3746</v>
      </c>
    </row>
    <row r="105" spans="1:8" ht="14.25" x14ac:dyDescent="0.2">
      <c r="A105" s="18">
        <f t="shared" si="17"/>
        <v>26</v>
      </c>
      <c r="B105" s="14" t="str">
        <f t="shared" si="16"/>
        <v>Canton Giura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1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3" t="s">
        <v>395</v>
      </c>
      <c r="B218" s="34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5"/>
      <c r="B219" s="35"/>
      <c r="C219" s="35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6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6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6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6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6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6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6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6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6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6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6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6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6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6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6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6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6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6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6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6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6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6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6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6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6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6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6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7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Si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39" customFormat="1" x14ac:dyDescent="0.2">
      <c r="A256" s="38"/>
      <c r="B256" s="38"/>
      <c r="C256" s="38"/>
      <c r="D256" s="38"/>
      <c r="E256" s="38"/>
      <c r="F256" s="38"/>
    </row>
    <row r="257" spans="1:6" s="39" customFormat="1" x14ac:dyDescent="0.2">
      <c r="A257" s="38"/>
      <c r="B257" s="38"/>
      <c r="C257" s="38"/>
      <c r="D257" s="40" t="s">
        <v>3518</v>
      </c>
      <c r="E257" s="40" t="s">
        <v>3519</v>
      </c>
      <c r="F257" s="38"/>
    </row>
    <row r="258" spans="1:6" s="39" customFormat="1" x14ac:dyDescent="0.2">
      <c r="A258" s="2" t="s">
        <v>335</v>
      </c>
      <c r="B258" s="2"/>
      <c r="C258" s="37">
        <v>1</v>
      </c>
      <c r="D258" s="37">
        <v>1</v>
      </c>
      <c r="E258" s="37">
        <v>1</v>
      </c>
      <c r="F258" s="2"/>
    </row>
    <row r="259" spans="1:6" s="39" customFormat="1" x14ac:dyDescent="0.2">
      <c r="A259" s="2"/>
      <c r="B259" s="2"/>
      <c r="C259" s="2"/>
      <c r="D259" s="2"/>
      <c r="E259" s="2"/>
      <c r="F259" s="2"/>
    </row>
    <row r="260" spans="1:6" s="39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39" customFormat="1" x14ac:dyDescent="0.2">
      <c r="A261" s="18">
        <v>1</v>
      </c>
      <c r="B261" s="14" t="str">
        <f>IF(C$28=1,C261,IF(C$28=2,D261,IF(C$28=3,E261,IF(C$28=4,F261,C261))))</f>
        <v>Si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39" customFormat="1" x14ac:dyDescent="0.2">
      <c r="A262" s="18">
        <v>2</v>
      </c>
      <c r="B262" s="14" t="str">
        <f>IF(C$28=1,C262,IF(C$28=2,D262,IF(C$28=3,E262,IF(C$28=4,F262,C262))))</f>
        <v>No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39" customFormat="1" x14ac:dyDescent="0.2">
      <c r="A263" s="38"/>
      <c r="B263" s="38"/>
      <c r="C263" s="38"/>
      <c r="D263" s="38"/>
      <c r="E263" s="38"/>
      <c r="F263" s="38"/>
    </row>
    <row r="264" spans="1:6" s="39" customFormat="1" x14ac:dyDescent="0.2">
      <c r="A264" s="38"/>
      <c r="B264" s="38"/>
      <c r="C264" s="38"/>
      <c r="D264" s="40" t="s">
        <v>3518</v>
      </c>
      <c r="E264" s="40" t="s">
        <v>3519</v>
      </c>
      <c r="F264" s="38"/>
    </row>
    <row r="265" spans="1:6" s="39" customFormat="1" x14ac:dyDescent="0.2">
      <c r="A265" s="2" t="s">
        <v>402</v>
      </c>
      <c r="B265" s="2"/>
      <c r="C265" s="37">
        <v>1</v>
      </c>
      <c r="D265" s="37">
        <v>1</v>
      </c>
      <c r="E265" s="37">
        <v>1</v>
      </c>
      <c r="F265" s="2"/>
    </row>
    <row r="266" spans="1:6" s="39" customFormat="1" x14ac:dyDescent="0.2">
      <c r="A266" s="2"/>
      <c r="B266" s="2"/>
      <c r="C266" s="2"/>
      <c r="D266" s="2"/>
      <c r="E266" s="2"/>
      <c r="F266" s="2"/>
    </row>
    <row r="267" spans="1:6" s="39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39" customFormat="1" x14ac:dyDescent="0.2">
      <c r="A268" s="18">
        <v>1</v>
      </c>
      <c r="B268" s="14" t="str">
        <f>IF(C$28=1,C268,IF(C$28=2,D268,IF(C$28=3,E268,IF(C$28=4,F268,C268))))</f>
        <v>Si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39" customFormat="1" x14ac:dyDescent="0.2">
      <c r="A269" s="18">
        <v>2</v>
      </c>
      <c r="B269" s="14" t="str">
        <f>IF(C$28=1,C269,IF(C$28=2,D269,IF(C$28=3,E269,IF(C$28=4,F269,C269))))</f>
        <v>No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39" customFormat="1" x14ac:dyDescent="0.2">
      <c r="A270" s="38"/>
      <c r="B270" s="38"/>
      <c r="C270" s="38"/>
      <c r="D270" s="38"/>
      <c r="E270" s="38"/>
      <c r="F270" s="38"/>
    </row>
    <row r="271" spans="1:6" s="39" customFormat="1" x14ac:dyDescent="0.2">
      <c r="A271" s="38"/>
      <c r="B271" s="38"/>
      <c r="C271" s="38"/>
      <c r="D271" s="40" t="s">
        <v>3518</v>
      </c>
      <c r="E271" s="40" t="s">
        <v>3519</v>
      </c>
      <c r="F271" s="38"/>
    </row>
    <row r="272" spans="1:6" s="39" customFormat="1" x14ac:dyDescent="0.2">
      <c r="A272" s="2" t="s">
        <v>403</v>
      </c>
      <c r="B272" s="2"/>
      <c r="C272" s="37">
        <v>1</v>
      </c>
      <c r="D272" s="37">
        <v>2</v>
      </c>
      <c r="E272" s="37">
        <v>2</v>
      </c>
      <c r="F272" s="2"/>
    </row>
    <row r="273" spans="1:7" s="39" customFormat="1" x14ac:dyDescent="0.2">
      <c r="A273" s="2"/>
      <c r="B273" s="2"/>
      <c r="C273" s="2"/>
      <c r="D273" s="2"/>
      <c r="E273" s="2"/>
      <c r="F273" s="2"/>
    </row>
    <row r="274" spans="1:7" s="39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39" customFormat="1" x14ac:dyDescent="0.2">
      <c r="A275" s="18">
        <v>1</v>
      </c>
      <c r="B275" s="14" t="str">
        <f>IF(C$28=1,C275,IF(C$28=2,D275,IF(C$28=3,E275,IF(C$28=4,F275,C275))))</f>
        <v>Si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39" customFormat="1" x14ac:dyDescent="0.2">
      <c r="A276" s="18">
        <v>2</v>
      </c>
      <c r="B276" s="14" t="str">
        <f>IF(C$28=1,C276,IF(C$28=2,D276,IF(C$28=3,E276,IF(C$28=4,F276,C276))))</f>
        <v>No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39" customFormat="1" x14ac:dyDescent="0.2">
      <c r="A277" s="38"/>
      <c r="B277" s="38"/>
      <c r="C277" s="38"/>
      <c r="D277" s="38"/>
      <c r="E277" s="38"/>
      <c r="F277" s="38"/>
    </row>
    <row r="278" spans="1:7" s="39" customFormat="1" x14ac:dyDescent="0.2">
      <c r="A278" s="38"/>
      <c r="B278" s="38"/>
      <c r="C278" s="38"/>
      <c r="D278" s="40" t="s">
        <v>3518</v>
      </c>
      <c r="E278" s="40" t="s">
        <v>3519</v>
      </c>
      <c r="F278" s="38"/>
    </row>
    <row r="279" spans="1:7" s="39" customFormat="1" x14ac:dyDescent="0.2">
      <c r="A279" s="2" t="s">
        <v>2031</v>
      </c>
      <c r="B279" s="2"/>
      <c r="C279" s="37">
        <v>1</v>
      </c>
      <c r="D279" s="37">
        <v>2</v>
      </c>
      <c r="E279" s="37">
        <v>1</v>
      </c>
      <c r="F279" s="2"/>
    </row>
    <row r="280" spans="1:7" s="39" customFormat="1" x14ac:dyDescent="0.2">
      <c r="A280" s="2"/>
      <c r="B280" s="2"/>
      <c r="C280" s="2"/>
      <c r="D280" s="2"/>
      <c r="E280" s="2"/>
      <c r="F280" s="2"/>
    </row>
    <row r="281" spans="1:7" s="39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39" customFormat="1" x14ac:dyDescent="0.2">
      <c r="A282" s="18">
        <v>1</v>
      </c>
      <c r="B282" s="14" t="str">
        <f>IF(C$28=1,C282,IF(C$28=2,D282,IF(C$28=3,E282,IF(C$28=4,F282,C282))))</f>
        <v>Si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39" customFormat="1" x14ac:dyDescent="0.2">
      <c r="A283" s="18">
        <v>2</v>
      </c>
      <c r="B283" s="14" t="str">
        <f>IF(C$28=1,C283,IF(C$28=2,D283,IF(C$28=3,E283,IF(C$28=4,F283,C283))))</f>
        <v>No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7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7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3685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3666</v>
      </c>
      <c r="I311" s="18" t="s">
        <v>3666</v>
      </c>
      <c r="J311" s="18" t="s">
        <v>3666</v>
      </c>
      <c r="K311" s="18" t="s">
        <v>3666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3667</v>
      </c>
      <c r="I312" s="18" t="s">
        <v>3667</v>
      </c>
      <c r="J312" s="18" t="s">
        <v>3667</v>
      </c>
      <c r="K312" s="18" t="s">
        <v>3667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3668</v>
      </c>
      <c r="I313" s="18" t="s">
        <v>3668</v>
      </c>
      <c r="J313" s="18" t="s">
        <v>3668</v>
      </c>
      <c r="K313" s="18" t="s">
        <v>3668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3669</v>
      </c>
      <c r="I314" s="18" t="s">
        <v>3669</v>
      </c>
      <c r="J314" s="18" t="s">
        <v>3669</v>
      </c>
      <c r="K314" s="18" t="s">
        <v>3669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3670</v>
      </c>
      <c r="I315" s="18" t="s">
        <v>3670</v>
      </c>
      <c r="J315" s="18" t="s">
        <v>3670</v>
      </c>
      <c r="K315" s="18" t="s">
        <v>3670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3671</v>
      </c>
      <c r="I316" s="18" t="s">
        <v>3671</v>
      </c>
      <c r="J316" s="18" t="s">
        <v>3671</v>
      </c>
      <c r="K316" s="18" t="s">
        <v>3671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3672</v>
      </c>
      <c r="I317" s="18" t="s">
        <v>3672</v>
      </c>
      <c r="J317" s="18" t="s">
        <v>3672</v>
      </c>
      <c r="K317" s="18" t="s">
        <v>3672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3673</v>
      </c>
      <c r="I318" s="18" t="s">
        <v>3673</v>
      </c>
      <c r="J318" s="18" t="s">
        <v>3673</v>
      </c>
      <c r="K318" s="18" t="s">
        <v>3673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3674</v>
      </c>
      <c r="I319" s="18" t="s">
        <v>3674</v>
      </c>
      <c r="J319" s="18" t="s">
        <v>3674</v>
      </c>
      <c r="K319" s="18" t="s">
        <v>3674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3675</v>
      </c>
      <c r="I320" s="18" t="s">
        <v>3675</v>
      </c>
      <c r="J320" s="18" t="s">
        <v>3675</v>
      </c>
      <c r="K320" s="18" t="s">
        <v>3675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3676</v>
      </c>
      <c r="I321" s="18" t="s">
        <v>3676</v>
      </c>
      <c r="J321" s="18" t="s">
        <v>3676</v>
      </c>
      <c r="K321" s="18" t="s">
        <v>3676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3677</v>
      </c>
      <c r="I322" s="18" t="s">
        <v>3677</v>
      </c>
      <c r="J322" s="18" t="s">
        <v>3677</v>
      </c>
      <c r="K322" s="18" t="s">
        <v>3677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3678</v>
      </c>
      <c r="I324" s="18" t="s">
        <v>3678</v>
      </c>
      <c r="J324" s="18" t="s">
        <v>3678</v>
      </c>
      <c r="K324" s="18" t="s">
        <v>3678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3679</v>
      </c>
      <c r="I325" s="18" t="s">
        <v>3679</v>
      </c>
      <c r="J325" s="18" t="s">
        <v>3679</v>
      </c>
      <c r="K325" s="18" t="s">
        <v>3679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3680</v>
      </c>
      <c r="I326" s="18" t="s">
        <v>3680</v>
      </c>
      <c r="J326" s="18" t="s">
        <v>3680</v>
      </c>
      <c r="K326" s="18" t="s">
        <v>3680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3681</v>
      </c>
      <c r="I327" s="18" t="s">
        <v>3681</v>
      </c>
      <c r="J327" s="18" t="s">
        <v>3681</v>
      </c>
      <c r="K327" s="18" t="s">
        <v>3681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3682</v>
      </c>
      <c r="I328" s="18" t="s">
        <v>3682</v>
      </c>
      <c r="J328" s="18" t="s">
        <v>3682</v>
      </c>
      <c r="K328" s="18" t="s">
        <v>3682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3683</v>
      </c>
      <c r="I329" s="18" t="s">
        <v>3683</v>
      </c>
      <c r="J329" s="18" t="s">
        <v>3683</v>
      </c>
      <c r="K329" s="18" t="s">
        <v>3683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3684</v>
      </c>
      <c r="I330" s="18" t="s">
        <v>3684</v>
      </c>
      <c r="J330" s="18" t="s">
        <v>3684</v>
      </c>
      <c r="K330" s="18" t="s">
        <v>3684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3686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1" t="s">
        <v>335</v>
      </c>
      <c r="B1799" s="37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1" t="s">
        <v>394</v>
      </c>
      <c r="B1803" s="37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1" t="s">
        <v>2031</v>
      </c>
      <c r="B1807" s="37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4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24" ht="5.0999999999999996" customHeight="1" x14ac:dyDescent="0.2"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</row>
    <row r="3" spans="1:24" ht="30" customHeight="1" x14ac:dyDescent="0.4">
      <c r="B3" s="12"/>
      <c r="C3" s="10"/>
      <c r="D3" s="10"/>
      <c r="E3" s="11"/>
      <c r="F3" s="103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3" t="str">
        <f>te!A68&amp;", "&amp;hi!$G$5</f>
        <v>Svizzera, 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5"/>
      <c r="F6" s="125"/>
      <c r="G6" s="10"/>
      <c r="H6" s="10"/>
      <c r="I6" s="10"/>
      <c r="J6" s="10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5"/>
      <c r="F7" s="125" t="str">
        <f>te!A58</f>
        <v>Indice:</v>
      </c>
      <c r="G7" s="125"/>
      <c r="H7" s="125"/>
      <c r="I7" s="125"/>
      <c r="J7" s="125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</row>
    <row r="9" spans="1:24" ht="15" x14ac:dyDescent="0.2"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</row>
    <row r="10" spans="1:24" ht="6" customHeight="1" x14ac:dyDescent="0.2"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</row>
    <row r="11" spans="1:24" ht="22.5" customHeight="1" x14ac:dyDescent="0.2">
      <c r="B11" s="12"/>
      <c r="C11" s="246" t="str">
        <f>te!A67</f>
        <v>Indici Svizzera (1. trimestre 2010 = 100, trimestrale)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te!A65</f>
        <v>Rendimento totale Svizzera</v>
      </c>
      <c r="N11" s="246"/>
      <c r="O11" s="246"/>
      <c r="P11" s="246"/>
      <c r="Q11" s="246"/>
      <c r="R11" s="246"/>
      <c r="S11" s="246"/>
      <c r="T11" s="246"/>
      <c r="U11" s="246"/>
      <c r="V11" s="11"/>
    </row>
    <row r="12" spans="1:24" ht="8.1" customHeight="1" x14ac:dyDescent="0.2">
      <c r="B12" s="12"/>
      <c r="C12" s="100"/>
      <c r="D12" s="100"/>
      <c r="E12" s="100"/>
      <c r="F12" s="100"/>
      <c r="G12" s="100"/>
      <c r="H12" s="100"/>
      <c r="I12" s="100"/>
      <c r="J12" s="100"/>
      <c r="K12" s="100"/>
      <c r="L12" s="82"/>
      <c r="M12" s="100"/>
      <c r="N12" s="100"/>
      <c r="O12" s="100"/>
      <c r="P12" s="100"/>
      <c r="Q12" s="100"/>
      <c r="R12" s="100"/>
      <c r="S12" s="100"/>
      <c r="T12" s="100"/>
      <c r="U12" s="100"/>
      <c r="V12" s="11"/>
    </row>
    <row r="13" spans="1:24" ht="17.100000000000001" customHeight="1" x14ac:dyDescent="0.2">
      <c r="B13" s="12"/>
      <c r="C13" s="247" t="str">
        <f>C55</f>
        <v>Immobili ad uso misto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K55</f>
        <v>Immobili ad uso misto</v>
      </c>
      <c r="N13" s="247"/>
      <c r="O13" s="247"/>
      <c r="P13" s="247"/>
      <c r="Q13" s="247"/>
      <c r="R13" s="247"/>
      <c r="S13" s="247"/>
      <c r="T13" s="247"/>
      <c r="U13" s="247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8" t="str">
        <f>te!$A$11</f>
        <v>Fonte: indici di mercato per immobili di reddito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I valori dell'anno in corso sono provvisori e si riferiscono ai trimestri finora disponibili. Stato dei dati: 31 marzo 2022.</v>
      </c>
      <c r="N33" s="215"/>
      <c r="O33" s="215"/>
      <c r="P33" s="215"/>
      <c r="Q33" s="215"/>
      <c r="R33" s="215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Fonte: indici di mercato per immobili di reddito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</row>
    <row r="36" spans="1:104" ht="15" customHeight="1" x14ac:dyDescent="0.2">
      <c r="B36" s="79"/>
      <c r="C36" s="11" t="str">
        <f>te!A56</f>
        <v>Tassi di variazione</v>
      </c>
      <c r="D36" s="102"/>
      <c r="E36" s="187"/>
      <c r="F36" s="187"/>
      <c r="G36" s="187"/>
      <c r="H36" s="187"/>
      <c r="I36" s="187"/>
      <c r="J36" s="104"/>
      <c r="K36" s="104"/>
      <c r="L36" s="22"/>
      <c r="M36" s="11" t="str">
        <f>te!A78</f>
        <v>Rendimenti</v>
      </c>
      <c r="N36" s="10"/>
      <c r="O36" s="218"/>
      <c r="P36" s="218"/>
      <c r="Q36" s="218"/>
      <c r="R36" s="218"/>
      <c r="S36" s="218"/>
      <c r="T36" s="92"/>
      <c r="U36" s="92"/>
    </row>
    <row r="37" spans="1:104" ht="8.1" customHeight="1" x14ac:dyDescent="0.2"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219"/>
      <c r="Q37" s="219"/>
      <c r="R37" s="219"/>
      <c r="S37" s="219"/>
      <c r="T37" s="219"/>
      <c r="U37" s="219"/>
      <c r="V37" s="220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</row>
    <row r="38" spans="1:104" ht="15" customHeight="1" x14ac:dyDescent="0.2">
      <c r="B38" s="79"/>
      <c r="C38" s="107"/>
      <c r="D38" s="108"/>
      <c r="E38" s="109" t="str">
        <f>D57</f>
        <v>Reddito netto</v>
      </c>
      <c r="F38" s="109"/>
      <c r="G38" s="109" t="str">
        <f t="shared" ref="G38" si="0">F57</f>
        <v>Valore di mercato</v>
      </c>
      <c r="H38" s="109"/>
      <c r="I38" s="109"/>
      <c r="J38" s="104"/>
      <c r="K38" s="104"/>
      <c r="L38" s="22"/>
      <c r="M38" s="22"/>
      <c r="N38" s="10"/>
      <c r="O38" s="122"/>
      <c r="P38" s="92"/>
      <c r="Q38" s="122" t="str">
        <f>P57</f>
        <v>da cash-flow</v>
      </c>
      <c r="R38" s="92"/>
      <c r="S38" s="122" t="str">
        <f>R57</f>
        <v>da variazione di valore</v>
      </c>
      <c r="T38" s="92"/>
      <c r="U38" s="122" t="str">
        <f>T57</f>
        <v>Rendimento totale</v>
      </c>
    </row>
    <row r="39" spans="1:104" ht="15" customHeight="1" x14ac:dyDescent="0.2">
      <c r="B39" s="79"/>
      <c r="C39" s="252" t="str">
        <f>C108</f>
        <v>2021:4 - 2022:1</v>
      </c>
      <c r="D39" s="252"/>
      <c r="E39" s="110">
        <f>E108</f>
        <v>8.4267272999902776E-3</v>
      </c>
      <c r="F39" s="111"/>
      <c r="G39" s="110">
        <f>G108</f>
        <v>2.1805478187581384E-2</v>
      </c>
      <c r="H39" s="111"/>
      <c r="I39" s="110"/>
      <c r="J39" s="110"/>
      <c r="K39" s="110"/>
      <c r="L39" s="22"/>
      <c r="M39" s="189">
        <f>K79</f>
        <v>2021</v>
      </c>
      <c r="N39" s="111"/>
      <c r="O39" s="110"/>
      <c r="P39" s="111"/>
      <c r="Q39" s="110">
        <f>Q79</f>
        <v>3.2275249229574983E-2</v>
      </c>
      <c r="R39" s="110"/>
      <c r="S39" s="110">
        <f>S79</f>
        <v>2.7614147528753862E-2</v>
      </c>
      <c r="T39" s="110"/>
      <c r="U39" s="110">
        <f>U79</f>
        <v>5.9889396758328842E-2</v>
      </c>
    </row>
    <row r="40" spans="1:104" ht="15" customHeight="1" x14ac:dyDescent="0.2">
      <c r="B40" s="79"/>
      <c r="C40" s="252" t="str">
        <f>C109</f>
        <v>2021:1 - 2022:1</v>
      </c>
      <c r="D40" s="252"/>
      <c r="E40" s="110">
        <f>E109</f>
        <v>2.2692841194065005E-2</v>
      </c>
      <c r="F40" s="111"/>
      <c r="G40" s="110">
        <f>G109</f>
        <v>8.8598961856875214E-2</v>
      </c>
      <c r="H40" s="111"/>
      <c r="I40" s="110"/>
      <c r="J40" s="110"/>
      <c r="K40" s="110"/>
      <c r="L40" s="22"/>
      <c r="M40" s="189" t="str">
        <f>K80</f>
        <v>2022*</v>
      </c>
      <c r="N40" s="111"/>
      <c r="O40" s="110"/>
      <c r="P40" s="111"/>
      <c r="Q40" s="110">
        <f>Q80</f>
        <v>3.2055087085290146E-2</v>
      </c>
      <c r="R40" s="110"/>
      <c r="S40" s="110">
        <f>S80</f>
        <v>6.5542363767999268E-2</v>
      </c>
      <c r="T40" s="110"/>
      <c r="U40" s="110">
        <f>U80</f>
        <v>9.7597450853289414E-2</v>
      </c>
      <c r="V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</row>
    <row r="41" spans="1:104" ht="15" customHeight="1" x14ac:dyDescent="0.2">
      <c r="B41" s="79"/>
      <c r="C41" s="181" t="str">
        <f>te!$A$11</f>
        <v>Fonte: indici di mercato per immobili di reddito Fahrländer Partner.</v>
      </c>
      <c r="D41" s="201"/>
      <c r="E41" s="201"/>
      <c r="F41" s="201"/>
      <c r="G41" s="201"/>
      <c r="H41" s="201"/>
      <c r="I41" s="201"/>
      <c r="J41" s="201"/>
      <c r="K41" s="201"/>
      <c r="L41" s="22"/>
      <c r="M41" s="181" t="str">
        <f>IF(hi!$G$6=4,te!A11,te!A79)</f>
        <v>* I valori dell'anno in corso sono provvisori e si riferiscono ai trimestri finora disponibili. Stato dei dati: 31 marzo 2022.</v>
      </c>
      <c r="N41" s="181"/>
      <c r="O41" s="181"/>
      <c r="P41" s="181"/>
      <c r="Q41" s="181"/>
      <c r="R41" s="181"/>
      <c r="S41" s="181"/>
      <c r="T41" s="181"/>
      <c r="U41" s="181"/>
    </row>
    <row r="42" spans="1:104" ht="4.5" customHeight="1" x14ac:dyDescent="0.2"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Fonte: indici di mercato per immobili di reddito Fahrländer Partner.</v>
      </c>
      <c r="N42" s="249"/>
      <c r="O42" s="249"/>
      <c r="P42" s="249"/>
      <c r="Q42" s="249"/>
      <c r="R42" s="249"/>
      <c r="S42" s="249"/>
      <c r="T42" s="249"/>
      <c r="U42" s="249"/>
    </row>
    <row r="43" spans="1:104" ht="9.9499999999999993" customHeight="1" x14ac:dyDescent="0.2">
      <c r="C43" s="201"/>
      <c r="D43" s="181"/>
      <c r="E43" s="181"/>
      <c r="F43" s="181"/>
      <c r="G43" s="181"/>
      <c r="H43" s="181"/>
      <c r="I43" s="181"/>
      <c r="J43" s="181"/>
      <c r="K43" s="18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</row>
    <row r="44" spans="1:104" ht="46.5" customHeight="1" x14ac:dyDescent="0.2"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4" ht="9.9499999999999993" customHeight="1" x14ac:dyDescent="0.2">
      <c r="B46" s="77"/>
      <c r="C46" s="240" t="s">
        <v>10</v>
      </c>
      <c r="D46" s="240"/>
      <c r="E46" s="240"/>
      <c r="F46" s="240" t="str">
        <f>te!A12</f>
        <v>Indici di mercato per immobili di reddito</v>
      </c>
      <c r="G46" s="240"/>
      <c r="H46" s="240"/>
      <c r="I46" s="136"/>
      <c r="J46" s="136"/>
      <c r="K46" s="13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1° trimestre 2022</v>
      </c>
      <c r="U46" s="253"/>
      <c r="V46" s="142"/>
    </row>
    <row r="47" spans="1:104" ht="9.9499999999999993" customHeight="1" x14ac:dyDescent="0.2">
      <c r="B47" s="77"/>
      <c r="C47" s="240" t="s">
        <v>0</v>
      </c>
      <c r="D47" s="240"/>
      <c r="E47" s="240"/>
      <c r="F47" s="136"/>
      <c r="G47" s="136"/>
      <c r="H47" s="136"/>
      <c r="I47" s="136"/>
      <c r="J47" s="136"/>
      <c r="K47" s="13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</row>
    <row r="48" spans="1:104" ht="8.1" customHeight="1" x14ac:dyDescent="0.2">
      <c r="B48" s="77"/>
      <c r="C48" s="136"/>
      <c r="D48" s="136"/>
      <c r="E48" s="136"/>
      <c r="F48" s="136"/>
      <c r="G48" s="136"/>
      <c r="H48" s="136"/>
      <c r="I48" s="136"/>
      <c r="J48" s="136"/>
      <c r="K48" s="13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6"/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8"/>
      <c r="E51" s="89"/>
      <c r="F51" s="88"/>
      <c r="G51" s="89"/>
      <c r="H51" s="88"/>
      <c r="I51" s="89"/>
      <c r="J51" s="90"/>
      <c r="K51" s="9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7"/>
      <c r="C52" s="89"/>
      <c r="D52" s="80"/>
      <c r="E52" s="167" t="str">
        <f>VLOOKUP(hi!$C$33,hi!$A$34:$O$38,hi!$L$39,FALSE)</f>
        <v>Reddito netto</v>
      </c>
      <c r="F52" s="168"/>
      <c r="G52" s="167" t="str">
        <f>VLOOKUP(hi!$C$33,hi!$A$34:$O$38,hi!$M$39,FALSE)</f>
        <v>Valore di mercato</v>
      </c>
      <c r="H52" s="168"/>
      <c r="I52" s="167" t="str">
        <f>VLOOKUP(hi!$C$33,hi!$A$34:$O$38,13,FALSE)</f>
        <v>Valore di mercato</v>
      </c>
      <c r="J52" s="90"/>
      <c r="K52" s="90">
        <f>VLOOKUP(hi!$C$33,hi!$A$34:$O$38,14,FALSE)</f>
        <v>0</v>
      </c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77"/>
    </row>
    <row r="53" spans="1:104" ht="3" customHeight="1" x14ac:dyDescent="0.2">
      <c r="B53" s="77"/>
      <c r="C53" s="141"/>
      <c r="D53" s="141"/>
      <c r="E53" s="141" t="str">
        <f>VLOOKUP(hi!$C$33,hi!$A$34:$K$38,hi!$H$39,FALSE)</f>
        <v>gem_nemiet</v>
      </c>
      <c r="F53" s="141"/>
      <c r="G53" s="141" t="str">
        <f>VLOOKUP(hi!$C$33,hi!$A$34:$K$38,hi!$I$39,FALSE)</f>
        <v>gem_mw</v>
      </c>
      <c r="H53" s="141"/>
      <c r="I53" s="141" t="str">
        <f>VLOOKUP(hi!$C$33,hi!$A$34:$K$38,9,FALSE)</f>
        <v>gem_mw</v>
      </c>
      <c r="J53" s="90"/>
      <c r="K53" s="141">
        <f>VLOOKUP(hi!$C$33,hi!$A$34:$K$38,10,FALSE)</f>
        <v>0</v>
      </c>
      <c r="L53" s="141"/>
      <c r="M53" s="141"/>
      <c r="N53" s="141"/>
      <c r="O53" s="141"/>
      <c r="P53" s="141"/>
      <c r="Q53" s="141" t="str">
        <f>hi!H37</f>
        <v>gem_nemiet_CFR</v>
      </c>
      <c r="R53" s="141"/>
      <c r="S53" s="141" t="str">
        <f>hi!H38</f>
        <v>gem_mw_WAR</v>
      </c>
      <c r="T53" s="141"/>
      <c r="U53" s="141"/>
      <c r="V53" s="77"/>
    </row>
    <row r="54" spans="1:104" ht="22.5" customHeight="1" x14ac:dyDescent="0.2">
      <c r="B54" s="12"/>
      <c r="C54" s="82" t="str">
        <f>te!A67</f>
        <v>Indici Svizzera (1. trimestre 2010 = 100, trimestrale)</v>
      </c>
      <c r="D54" s="82"/>
      <c r="E54" s="82"/>
      <c r="F54" s="82"/>
      <c r="G54" s="82"/>
      <c r="H54" s="82"/>
      <c r="I54" s="82"/>
      <c r="J54" s="94"/>
      <c r="K54" s="82" t="str">
        <f>CONCATENATE(te!A78," "&amp;te!A57&amp;" ",te!A66)</f>
        <v>Rendimenti e  Indici Svizzera (media annuale 2000 = 100)</v>
      </c>
      <c r="L54" s="82"/>
      <c r="N54" s="82"/>
      <c r="O54" s="82"/>
      <c r="P54" s="82"/>
      <c r="Q54" s="82"/>
      <c r="R54" s="82"/>
      <c r="S54" s="82"/>
      <c r="T54" s="82"/>
      <c r="U54" s="82"/>
      <c r="V54" s="11"/>
    </row>
    <row r="55" spans="1:104" ht="15" customHeight="1" x14ac:dyDescent="0.2">
      <c r="B55" s="12"/>
      <c r="C55" s="95" t="str">
        <f>VLOOKUP(hi!C33,hi!A34:B38,2,FALSE)</f>
        <v>Immobili ad uso misto</v>
      </c>
      <c r="D55" s="95"/>
      <c r="E55" s="95"/>
      <c r="F55" s="95"/>
      <c r="G55" s="95"/>
      <c r="H55" s="95"/>
      <c r="I55" s="95"/>
      <c r="J55" s="94"/>
      <c r="K55" s="95" t="str">
        <f>C55</f>
        <v>Immobili ad uso misto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11"/>
    </row>
    <row r="56" spans="1:104" ht="8.1" customHeight="1" x14ac:dyDescent="0.2">
      <c r="B56" s="12"/>
      <c r="C56" s="177"/>
      <c r="D56" s="177"/>
      <c r="E56" s="177"/>
      <c r="F56" s="177"/>
      <c r="G56" s="177"/>
      <c r="H56" s="177"/>
      <c r="I56" s="177"/>
      <c r="J56" s="177"/>
      <c r="K56" s="177"/>
      <c r="L56" s="82"/>
      <c r="M56" s="177"/>
      <c r="N56" s="177"/>
      <c r="O56" s="177"/>
      <c r="P56" s="177"/>
      <c r="Q56" s="219" t="str">
        <f>te!$A$75</f>
        <v>Rendimento da cash-flow</v>
      </c>
      <c r="R56" s="219"/>
      <c r="S56" s="219" t="str">
        <f>te!$A$76</f>
        <v>Rendimento da variazione di valore</v>
      </c>
      <c r="T56" s="177"/>
      <c r="U56" s="177"/>
      <c r="V56" s="11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</row>
    <row r="57" spans="1:104" s="96" customFormat="1" ht="15" customHeight="1" x14ac:dyDescent="0.2">
      <c r="A57" s="91"/>
      <c r="B57" s="97"/>
      <c r="C57" s="95"/>
      <c r="D57" s="250" t="str">
        <f>VLOOKUP(hi!$C$33,hi!$A$34:$S$38,hi!$L$39,FALSE)</f>
        <v>Reddito netto</v>
      </c>
      <c r="E57" s="250"/>
      <c r="F57" s="250" t="str">
        <f>VLOOKUP(hi!$C$33,hi!$A$34:$S$38,hi!$M$39,FALSE)</f>
        <v>Valore di mercato</v>
      </c>
      <c r="G57" s="250"/>
      <c r="H57" s="250"/>
      <c r="I57" s="250"/>
      <c r="J57" s="92"/>
      <c r="K57" s="120"/>
      <c r="L57" s="250" t="str">
        <f>D57</f>
        <v>Reddito netto</v>
      </c>
      <c r="M57" s="250"/>
      <c r="N57" s="250" t="str">
        <f>F57</f>
        <v>Valore di mercato</v>
      </c>
      <c r="O57" s="250"/>
      <c r="P57" s="250" t="str">
        <f>te!A83</f>
        <v>da cash-flow</v>
      </c>
      <c r="Q57" s="250"/>
      <c r="R57" s="250" t="str">
        <f>te!A84</f>
        <v>da variazione di valore</v>
      </c>
      <c r="S57" s="250"/>
      <c r="T57" s="250" t="str">
        <f>te!A77</f>
        <v>Rendimento totale</v>
      </c>
      <c r="U57" s="250"/>
      <c r="V57" s="92"/>
      <c r="W57" s="91"/>
      <c r="X57" s="13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>
        <v>5</v>
      </c>
      <c r="C58" s="114" t="s">
        <v>17</v>
      </c>
      <c r="D58" s="115"/>
      <c r="E58" s="111">
        <f>VLOOKUP(CONCATENATE(E$53,"_Qu_","CH"),fpre_reg_dat!$A$2:$BG$144,CH!$B58,0)</f>
        <v>100</v>
      </c>
      <c r="F58" s="116"/>
      <c r="G58" s="116">
        <f>VLOOKUP(CONCATENATE(G$53,"_Qu_","CH"),fpre_reg_dat!$A$2:$BG$144,CH!$B58,0)</f>
        <v>100</v>
      </c>
      <c r="H58" s="116"/>
      <c r="I58" s="116"/>
      <c r="J58" s="97">
        <v>5</v>
      </c>
      <c r="K58" s="117">
        <v>2000</v>
      </c>
      <c r="L58" s="118"/>
      <c r="M58" s="109">
        <f>VLOOKUP(CONCATENATE(E$53,"_Ja_","CH"),fpre_reg_dat!$A$2:$BG$144,CH!$J58,0)</f>
        <v>100</v>
      </c>
      <c r="N58" s="119"/>
      <c r="O58" s="119">
        <f>VLOOKUP(CONCATENATE(G$53,"_Ja_","CH"),fpre_reg_dat!$A$2:$BG$144,CH!$J58,0)</f>
        <v>100</v>
      </c>
      <c r="P58" s="119"/>
      <c r="Q58" s="110" t="str">
        <f>VLOOKUP(CONCATENATE(Q$53,"_JA_","CH"),fpre_reg_dat!$A$2:$BG$144,CH!$J58,0)</f>
        <v>-</v>
      </c>
      <c r="R58" s="119"/>
      <c r="S58" s="110" t="str">
        <f>VLOOKUP(CONCATENATE(S$53,"_JA_","CH"),fpre_reg_dat!$A$2:$BG$144,CH!$J58,0)</f>
        <v>-</v>
      </c>
      <c r="T58" s="119"/>
      <c r="U58" s="110" t="s">
        <v>3832</v>
      </c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s="96" customFormat="1" ht="15" customHeight="1" x14ac:dyDescent="0.2">
      <c r="A59" s="91"/>
      <c r="B59" s="98">
        <f>+B58+1</f>
        <v>6</v>
      </c>
      <c r="C59" s="114" t="s">
        <v>18</v>
      </c>
      <c r="D59" s="115"/>
      <c r="E59" s="111">
        <f>VLOOKUP(CONCATENATE(E$53,"_Qu_","CH"),fpre_reg_dat!$A$2:$BG$144,CH!$B59,0)</f>
        <v>101.53657743411</v>
      </c>
      <c r="F59" s="116"/>
      <c r="G59" s="116">
        <f>VLOOKUP(CONCATENATE(G$53,"_Qu_","CH"),fpre_reg_dat!$A$2:$BG$144,CH!$B59,0)</f>
        <v>101.52863559247164</v>
      </c>
      <c r="H59" s="116"/>
      <c r="I59" s="116"/>
      <c r="J59" s="97">
        <f t="shared" ref="J59:J72" si="1">+J58+1</f>
        <v>6</v>
      </c>
      <c r="K59" s="114">
        <f t="shared" ref="K59:K72" si="2">+K58+1</f>
        <v>2001</v>
      </c>
      <c r="L59" s="115"/>
      <c r="M59" s="111">
        <f>VLOOKUP(CONCATENATE(E$53,"_Ja_","CH"),fpre_reg_dat!$A$2:$BG$144,CH!$J59,0)</f>
        <v>104.46972560459386</v>
      </c>
      <c r="N59" s="116"/>
      <c r="O59" s="116">
        <f>VLOOKUP(CONCATENATE(G$53,"_Ja_","CH"),fpre_reg_dat!$A$2:$BG$144,CH!$J59,0)</f>
        <v>109.79273646978187</v>
      </c>
      <c r="P59" s="116"/>
      <c r="Q59" s="162">
        <f>VLOOKUP(CONCATENATE(Q$53,"_JA_","CH"),fpre_reg_dat!$A$2:$BG$144,CH!$J59,0)</f>
        <v>5.4229378938938956E-2</v>
      </c>
      <c r="R59" s="116"/>
      <c r="S59" s="162">
        <f>VLOOKUP(CONCATENATE(S$53,"_JA_","CH"),fpre_reg_dat!$A$2:$BG$144,CH!$J59,0)</f>
        <v>9.7927364697818625E-2</v>
      </c>
      <c r="T59" s="116"/>
      <c r="U59" s="162">
        <f>S59+Q59</f>
        <v>0.15215674363675757</v>
      </c>
      <c r="V59" s="92"/>
      <c r="W59" s="91"/>
      <c r="X59" s="13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</row>
    <row r="60" spans="1:104" s="96" customFormat="1" ht="15" customHeight="1" x14ac:dyDescent="0.2">
      <c r="A60" s="91"/>
      <c r="B60" s="98">
        <f t="shared" ref="B60:B106" si="3">+B59+1</f>
        <v>7</v>
      </c>
      <c r="C60" s="114" t="s">
        <v>19</v>
      </c>
      <c r="D60" s="115"/>
      <c r="E60" s="111">
        <f>VLOOKUP(CONCATENATE(E$53,"_Qu_","CH"),fpre_reg_dat!$A$2:$BG$144,CH!$B60,0)</f>
        <v>100.47151242540353</v>
      </c>
      <c r="F60" s="116"/>
      <c r="G60" s="116">
        <f>VLOOKUP(CONCATENATE(G$53,"_Qu_","CH"),fpre_reg_dat!$A$2:$BG$144,CH!$B60,0)</f>
        <v>100.48903778644852</v>
      </c>
      <c r="H60" s="116"/>
      <c r="I60" s="116"/>
      <c r="J60" s="97">
        <f t="shared" si="1"/>
        <v>7</v>
      </c>
      <c r="K60" s="114">
        <f t="shared" si="2"/>
        <v>2002</v>
      </c>
      <c r="L60" s="115"/>
      <c r="M60" s="111">
        <f>VLOOKUP(CONCATENATE(E$53,"_Ja_","CH"),fpre_reg_dat!$A$2:$BG$144,CH!$J60,0)</f>
        <v>106.97575279091853</v>
      </c>
      <c r="N60" s="116"/>
      <c r="O60" s="116">
        <f>VLOOKUP(CONCATENATE(G$53,"_Ja_","CH"),fpre_reg_dat!$A$2:$BG$144,CH!$J60,0)</f>
        <v>110.63646046811932</v>
      </c>
      <c r="P60" s="116"/>
      <c r="Q60" s="162">
        <f>VLOOKUP(CONCATENATE(Q$53,"_JA_","CH"),fpre_reg_dat!$A$2:$BG$144,CH!$J60,0)</f>
        <v>5.0671867532190204E-2</v>
      </c>
      <c r="R60" s="116"/>
      <c r="S60" s="162">
        <f>VLOOKUP(CONCATENATE(S$53,"_JA_","CH"),fpre_reg_dat!$A$2:$BG$144,CH!$J60,0)</f>
        <v>7.6846977811659833E-3</v>
      </c>
      <c r="T60" s="116"/>
      <c r="U60" s="162">
        <f t="shared" ref="U60:U76" si="4">S60+Q60</f>
        <v>5.8356565313356187E-2</v>
      </c>
      <c r="V60" s="92"/>
      <c r="W60" s="91"/>
      <c r="X60" s="13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</row>
    <row r="61" spans="1:104" s="96" customFormat="1" ht="15" customHeight="1" x14ac:dyDescent="0.2">
      <c r="A61" s="91"/>
      <c r="B61" s="98">
        <f t="shared" si="3"/>
        <v>8</v>
      </c>
      <c r="C61" s="114" t="s">
        <v>20</v>
      </c>
      <c r="D61" s="115"/>
      <c r="E61" s="111">
        <f>VLOOKUP(CONCATENATE(E$53,"_Qu_","CH"),fpre_reg_dat!$A$2:$BG$144,CH!$B61,0)</f>
        <v>98.135363906570319</v>
      </c>
      <c r="F61" s="116"/>
      <c r="G61" s="116">
        <f>VLOOKUP(CONCATENATE(G$53,"_Qu_","CH"),fpre_reg_dat!$A$2:$BG$144,CH!$B61,0)</f>
        <v>98.19184315298115</v>
      </c>
      <c r="H61" s="116"/>
      <c r="I61" s="116"/>
      <c r="J61" s="97">
        <f t="shared" si="1"/>
        <v>8</v>
      </c>
      <c r="K61" s="114">
        <f t="shared" si="2"/>
        <v>2003</v>
      </c>
      <c r="L61" s="115"/>
      <c r="M61" s="111">
        <f>VLOOKUP(CONCATENATE(E$53,"_Ja_","CH"),fpre_reg_dat!$A$2:$BG$144,CH!$J61,0)</f>
        <v>107.04166793061854</v>
      </c>
      <c r="N61" s="116"/>
      <c r="O61" s="116">
        <f>VLOOKUP(CONCATENATE(G$53,"_Ja_","CH"),fpre_reg_dat!$A$2:$BG$144,CH!$J61,0)</f>
        <v>112.10907750019524</v>
      </c>
      <c r="P61" s="116"/>
      <c r="Q61" s="162">
        <f>VLOOKUP(CONCATENATE(Q$53,"_JA_","CH"),fpre_reg_dat!$A$2:$BG$144,CH!$J61,0)</f>
        <v>5.0377013963005646E-2</v>
      </c>
      <c r="R61" s="116"/>
      <c r="S61" s="162">
        <f>VLOOKUP(CONCATENATE(S$53,"_JA_","CH"),fpre_reg_dat!$A$2:$BG$144,CH!$J61,0)</f>
        <v>1.3310413455429203E-2</v>
      </c>
      <c r="T61" s="116"/>
      <c r="U61" s="162">
        <f t="shared" si="4"/>
        <v>6.3687427418434847E-2</v>
      </c>
      <c r="V61" s="92"/>
      <c r="W61" s="91"/>
      <c r="X61" s="13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</row>
    <row r="62" spans="1:104" s="96" customFormat="1" ht="15" customHeight="1" x14ac:dyDescent="0.2">
      <c r="A62" s="91"/>
      <c r="B62" s="98">
        <f t="shared" si="3"/>
        <v>9</v>
      </c>
      <c r="C62" s="114" t="s">
        <v>23</v>
      </c>
      <c r="D62" s="115"/>
      <c r="E62" s="111">
        <f>VLOOKUP(CONCATENATE(E$53,"_Qu_","CH"),fpre_reg_dat!$A$2:$BG$144,CH!$B62,0)</f>
        <v>100.4294178361217</v>
      </c>
      <c r="F62" s="116"/>
      <c r="G62" s="116">
        <f>VLOOKUP(CONCATENATE(G$53,"_Qu_","CH"),fpre_reg_dat!$A$2:$BG$144,CH!$B62,0)</f>
        <v>101.92921073882195</v>
      </c>
      <c r="H62" s="116"/>
      <c r="I62" s="116"/>
      <c r="J62" s="97">
        <f t="shared" si="1"/>
        <v>9</v>
      </c>
      <c r="K62" s="114">
        <f t="shared" si="2"/>
        <v>2004</v>
      </c>
      <c r="L62" s="115"/>
      <c r="M62" s="111">
        <f>VLOOKUP(CONCATENATE(E$53,"_Ja_","CH"),fpre_reg_dat!$A$2:$BG$144,CH!$J62,0)</f>
        <v>107.426358884598</v>
      </c>
      <c r="N62" s="116"/>
      <c r="O62" s="116">
        <f>VLOOKUP(CONCATENATE(G$53,"_Ja_","CH"),fpre_reg_dat!$A$2:$BG$144,CH!$J62,0)</f>
        <v>117.98019674123833</v>
      </c>
      <c r="P62" s="116"/>
      <c r="Q62" s="162">
        <f>VLOOKUP(CONCATENATE(Q$53,"_JA_","CH"),fpre_reg_dat!$A$2:$BG$144,CH!$J62,0)</f>
        <v>4.9870438442699713E-2</v>
      </c>
      <c r="R62" s="116"/>
      <c r="S62" s="162">
        <f>VLOOKUP(CONCATENATE(S$53,"_JA_","CH"),fpre_reg_dat!$A$2:$BG$144,CH!$J62,0)</f>
        <v>5.2369704326867474E-2</v>
      </c>
      <c r="T62" s="116"/>
      <c r="U62" s="162">
        <f t="shared" si="4"/>
        <v>0.10224014276956719</v>
      </c>
      <c r="V62" s="92"/>
      <c r="W62" s="91"/>
      <c r="X62" s="13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</row>
    <row r="63" spans="1:104" s="96" customFormat="1" ht="15" customHeight="1" x14ac:dyDescent="0.2">
      <c r="A63" s="91"/>
      <c r="B63" s="98">
        <f t="shared" si="3"/>
        <v>10</v>
      </c>
      <c r="C63" s="114" t="s">
        <v>152</v>
      </c>
      <c r="D63" s="115"/>
      <c r="E63" s="111">
        <f>VLOOKUP(CONCATENATE(E$53,"_Qu_","CH"),fpre_reg_dat!$A$2:$BG$144,CH!$B63,0)</f>
        <v>99.617908325311745</v>
      </c>
      <c r="F63" s="116"/>
      <c r="G63" s="116">
        <f>VLOOKUP(CONCATENATE(G$53,"_Qu_","CH"),fpre_reg_dat!$A$2:$BG$144,CH!$B63,0)</f>
        <v>101.10614472713121</v>
      </c>
      <c r="H63" s="116"/>
      <c r="I63" s="116"/>
      <c r="J63" s="97">
        <f t="shared" si="1"/>
        <v>10</v>
      </c>
      <c r="K63" s="114">
        <f t="shared" si="2"/>
        <v>2005</v>
      </c>
      <c r="L63" s="115"/>
      <c r="M63" s="111">
        <f>VLOOKUP(CONCATENATE(E$53,"_Ja_","CH"),fpre_reg_dat!$A$2:$BG$144,CH!$J63,0)</f>
        <v>109.00206707316859</v>
      </c>
      <c r="N63" s="116"/>
      <c r="O63" s="116">
        <f>VLOOKUP(CONCATENATE(G$53,"_Ja_","CH"),fpre_reg_dat!$A$2:$BG$144,CH!$J63,0)</f>
        <v>133.56477192933772</v>
      </c>
      <c r="P63" s="116"/>
      <c r="Q63" s="162">
        <f>VLOOKUP(CONCATENATE(Q$53,"_JA_","CH"),fpre_reg_dat!$A$2:$BG$144,CH!$J63,0)</f>
        <v>4.805431625224707E-2</v>
      </c>
      <c r="R63" s="116"/>
      <c r="S63" s="162">
        <f>VLOOKUP(CONCATENATE(S$53,"_JA_","CH"),fpre_reg_dat!$A$2:$BG$144,CH!$J63,0)</f>
        <v>0.13209483979994086</v>
      </c>
      <c r="T63" s="116"/>
      <c r="U63" s="162">
        <f t="shared" si="4"/>
        <v>0.18014915605218793</v>
      </c>
      <c r="V63" s="92"/>
      <c r="W63" s="91"/>
      <c r="X63" s="13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</row>
    <row r="64" spans="1:104" s="96" customFormat="1" ht="15" customHeight="1" x14ac:dyDescent="0.2">
      <c r="A64" s="91"/>
      <c r="B64" s="98">
        <f t="shared" si="3"/>
        <v>11</v>
      </c>
      <c r="C64" s="114" t="s">
        <v>390</v>
      </c>
      <c r="D64" s="115"/>
      <c r="E64" s="111">
        <f>VLOOKUP(CONCATENATE(E$53,"_Qu_","CH"),fpre_reg_dat!$A$2:$BG$144,CH!$B64,0)</f>
        <v>98.319416788946384</v>
      </c>
      <c r="F64" s="116"/>
      <c r="G64" s="116">
        <f>VLOOKUP(CONCATENATE(G$53,"_Qu_","CH"),fpre_reg_dat!$A$2:$BG$144,CH!$B64,0)</f>
        <v>99.775117927055831</v>
      </c>
      <c r="H64" s="116"/>
      <c r="I64" s="116"/>
      <c r="J64" s="97">
        <f t="shared" si="1"/>
        <v>11</v>
      </c>
      <c r="K64" s="114">
        <f t="shared" si="2"/>
        <v>2006</v>
      </c>
      <c r="L64" s="115"/>
      <c r="M64" s="111">
        <f>VLOOKUP(CONCATENATE(E$53,"_Ja_","CH"),fpre_reg_dat!$A$2:$BG$144,CH!$J64,0)</f>
        <v>109.68732502163419</v>
      </c>
      <c r="N64" s="116"/>
      <c r="O64" s="116">
        <f>VLOOKUP(CONCATENATE(G$53,"_Ja_","CH"),fpre_reg_dat!$A$2:$BG$144,CH!$J64,0)</f>
        <v>136.22637320076151</v>
      </c>
      <c r="P64" s="116"/>
      <c r="Q64" s="162">
        <f>VLOOKUP(CONCATENATE(Q$53,"_JA_","CH"),fpre_reg_dat!$A$2:$BG$144,CH!$J64,0)</f>
        <v>4.2782235680715645E-2</v>
      </c>
      <c r="R64" s="116"/>
      <c r="S64" s="162">
        <f>VLOOKUP(CONCATENATE(S$53,"_JA_","CH"),fpre_reg_dat!$A$2:$BG$144,CH!$J64,0)</f>
        <v>1.9927419730345664E-2</v>
      </c>
      <c r="T64" s="116"/>
      <c r="U64" s="162">
        <f t="shared" si="4"/>
        <v>6.2709655411061313E-2</v>
      </c>
      <c r="V64" s="92"/>
      <c r="W64" s="91"/>
      <c r="X64" s="13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</row>
    <row r="65" spans="1:104" s="96" customFormat="1" ht="15" customHeight="1" x14ac:dyDescent="0.2">
      <c r="A65" s="91"/>
      <c r="B65" s="98">
        <f t="shared" si="3"/>
        <v>12</v>
      </c>
      <c r="C65" s="114" t="s">
        <v>391</v>
      </c>
      <c r="D65" s="115"/>
      <c r="E65" s="111">
        <f>VLOOKUP(CONCATENATE(E$53,"_Qu_","CH"),fpre_reg_dat!$A$2:$BG$144,CH!$B65,0)</f>
        <v>103.17106716985396</v>
      </c>
      <c r="F65" s="116"/>
      <c r="G65" s="116">
        <f>VLOOKUP(CONCATENATE(G$53,"_Qu_","CH"),fpre_reg_dat!$A$2:$BG$144,CH!$B65,0)</f>
        <v>104.63079926924294</v>
      </c>
      <c r="H65" s="116"/>
      <c r="I65" s="116"/>
      <c r="J65" s="97">
        <f t="shared" si="1"/>
        <v>12</v>
      </c>
      <c r="K65" s="114">
        <f t="shared" si="2"/>
        <v>2007</v>
      </c>
      <c r="L65" s="115"/>
      <c r="M65" s="111">
        <f>VLOOKUP(CONCATENATE(E$53,"_Ja_","CH"),fpre_reg_dat!$A$2:$BG$144,CH!$J65,0)</f>
        <v>112.16093222576221</v>
      </c>
      <c r="N65" s="116"/>
      <c r="O65" s="116">
        <f>VLOOKUP(CONCATENATE(G$53,"_Ja_","CH"),fpre_reg_dat!$A$2:$BG$144,CH!$J65,0)</f>
        <v>139.40315602606438</v>
      </c>
      <c r="P65" s="116"/>
      <c r="Q65" s="162">
        <f>VLOOKUP(CONCATENATE(Q$53,"_JA_","CH"),fpre_reg_dat!$A$2:$BG$144,CH!$J65,0)</f>
        <v>4.2834196300068822E-2</v>
      </c>
      <c r="R65" s="116"/>
      <c r="S65" s="162">
        <f>VLOOKUP(CONCATENATE(S$53,"_JA_","CH"),fpre_reg_dat!$A$2:$BG$144,CH!$J65,0)</f>
        <v>2.3319881096894202E-2</v>
      </c>
      <c r="T65" s="116"/>
      <c r="U65" s="162">
        <f t="shared" si="4"/>
        <v>6.6154077396963024E-2</v>
      </c>
      <c r="V65" s="92"/>
      <c r="W65" s="91"/>
      <c r="X65" s="13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</row>
    <row r="66" spans="1:104" s="96" customFormat="1" ht="15" customHeight="1" x14ac:dyDescent="0.2">
      <c r="A66" s="91"/>
      <c r="B66" s="98">
        <f t="shared" si="3"/>
        <v>13</v>
      </c>
      <c r="C66" s="114" t="s">
        <v>393</v>
      </c>
      <c r="D66" s="115"/>
      <c r="E66" s="111">
        <f>VLOOKUP(CONCATENATE(E$53,"_Qu_","CH"),fpre_reg_dat!$A$2:$BG$144,CH!$B66,0)</f>
        <v>104.97028467009173</v>
      </c>
      <c r="F66" s="116"/>
      <c r="G66" s="116">
        <f>VLOOKUP(CONCATENATE(G$53,"_Qu_","CH"),fpre_reg_dat!$A$2:$BG$144,CH!$B66,0)</f>
        <v>113.93432253137352</v>
      </c>
      <c r="H66" s="116"/>
      <c r="I66" s="116"/>
      <c r="J66" s="97">
        <f t="shared" si="1"/>
        <v>13</v>
      </c>
      <c r="K66" s="114">
        <f t="shared" si="2"/>
        <v>2008</v>
      </c>
      <c r="L66" s="115"/>
      <c r="M66" s="111">
        <f>VLOOKUP(CONCATENATE(E$53,"_Ja_","CH"),fpre_reg_dat!$A$2:$BG$144,CH!$J66,0)</f>
        <v>113.03460877203203</v>
      </c>
      <c r="N66" s="116"/>
      <c r="O66" s="116">
        <f>VLOOKUP(CONCATENATE(G$53,"_Ja_","CH"),fpre_reg_dat!$A$2:$BG$144,CH!$J66,0)</f>
        <v>140.33702770034745</v>
      </c>
      <c r="P66" s="116"/>
      <c r="Q66" s="162">
        <f>VLOOKUP(CONCATENATE(Q$53,"_JA_","CH"),fpre_reg_dat!$A$2:$BG$144,CH!$J66,0)</f>
        <v>4.2256819141974128E-2</v>
      </c>
      <c r="R66" s="116"/>
      <c r="S66" s="162">
        <f>VLOOKUP(CONCATENATE(S$53,"_JA_","CH"),fpre_reg_dat!$A$2:$BG$144,CH!$J66,0)</f>
        <v>6.6990712470557769E-3</v>
      </c>
      <c r="T66" s="116"/>
      <c r="U66" s="162">
        <f t="shared" si="4"/>
        <v>4.8955890389029907E-2</v>
      </c>
      <c r="V66" s="92"/>
      <c r="W66" s="91"/>
      <c r="X66" s="13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</row>
    <row r="67" spans="1:104" s="96" customFormat="1" ht="15" customHeight="1" x14ac:dyDescent="0.2">
      <c r="A67" s="91"/>
      <c r="B67" s="98">
        <f t="shared" si="3"/>
        <v>14</v>
      </c>
      <c r="C67" s="114" t="s">
        <v>410</v>
      </c>
      <c r="D67" s="115"/>
      <c r="E67" s="111">
        <f>VLOOKUP(CONCATENATE(E$53,"_Qu_","CH"),fpre_reg_dat!$A$2:$BG$144,CH!$B67,0)</f>
        <v>104.55560823336162</v>
      </c>
      <c r="F67" s="116"/>
      <c r="G67" s="116">
        <f>VLOOKUP(CONCATENATE(G$53,"_Qu_","CH"),fpre_reg_dat!$A$2:$BG$144,CH!$B67,0)</f>
        <v>113.52652745161505</v>
      </c>
      <c r="H67" s="116"/>
      <c r="I67" s="116"/>
      <c r="J67" s="97">
        <f t="shared" si="1"/>
        <v>14</v>
      </c>
      <c r="K67" s="114">
        <f t="shared" si="2"/>
        <v>2009</v>
      </c>
      <c r="L67" s="115"/>
      <c r="M67" s="111">
        <f>VLOOKUP(CONCATENATE(E$53,"_Ja_","CH"),fpre_reg_dat!$A$2:$BG$144,CH!$J67,0)</f>
        <v>117.03825532672502</v>
      </c>
      <c r="N67" s="116"/>
      <c r="O67" s="116">
        <f>VLOOKUP(CONCATENATE(G$53,"_Ja_","CH"),fpre_reg_dat!$A$2:$BG$144,CH!$J67,0)</f>
        <v>143.1475658323449</v>
      </c>
      <c r="P67" s="116"/>
      <c r="Q67" s="162">
        <f>VLOOKUP(CONCATENATE(Q$53,"_JA_","CH"),fpre_reg_dat!$A$2:$BG$144,CH!$J67,0)</f>
        <v>4.3401890866835442E-2</v>
      </c>
      <c r="R67" s="116"/>
      <c r="S67" s="162">
        <f>VLOOKUP(CONCATENATE(S$53,"_JA_","CH"),fpre_reg_dat!$A$2:$BG$144,CH!$J67,0)</f>
        <v>2.0027060413439868E-2</v>
      </c>
      <c r="T67" s="116"/>
      <c r="U67" s="162">
        <f t="shared" si="4"/>
        <v>6.3428951280275314E-2</v>
      </c>
      <c r="V67" s="92"/>
      <c r="W67" s="91"/>
      <c r="X67" s="13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</row>
    <row r="68" spans="1:104" s="96" customFormat="1" ht="15" customHeight="1" x14ac:dyDescent="0.2">
      <c r="A68" s="91"/>
      <c r="B68" s="98">
        <f t="shared" si="3"/>
        <v>15</v>
      </c>
      <c r="C68" s="114" t="s">
        <v>417</v>
      </c>
      <c r="D68" s="115"/>
      <c r="E68" s="111">
        <f>VLOOKUP(CONCATENATE(E$53,"_Qu_","CH"),fpre_reg_dat!$A$2:$BG$144,CH!$B68,0)</f>
        <v>108.09154173531539</v>
      </c>
      <c r="F68" s="116"/>
      <c r="G68" s="116">
        <f>VLOOKUP(CONCATENATE(G$53,"_Qu_","CH"),fpre_reg_dat!$A$2:$BG$144,CH!$B68,0)</f>
        <v>117.40688516665899</v>
      </c>
      <c r="H68" s="116"/>
      <c r="I68" s="116"/>
      <c r="J68" s="97">
        <f t="shared" si="1"/>
        <v>15</v>
      </c>
      <c r="K68" s="114">
        <f t="shared" si="2"/>
        <v>2010</v>
      </c>
      <c r="L68" s="115"/>
      <c r="M68" s="111">
        <f>VLOOKUP(CONCATENATE(E$53,"_Ja_","CH"),fpre_reg_dat!$A$2:$BG$144,CH!$J68,0)</f>
        <v>118.10860208703497</v>
      </c>
      <c r="N68" s="116"/>
      <c r="O68" s="116">
        <f>VLOOKUP(CONCATENATE(G$53,"_Ja_","CH"),fpre_reg_dat!$A$2:$BG$144,CH!$J68,0)</f>
        <v>146.54188494190791</v>
      </c>
      <c r="P68" s="116"/>
      <c r="Q68" s="162">
        <f>VLOOKUP(CONCATENATE(Q$53,"_JA_","CH"),fpre_reg_dat!$A$2:$BG$144,CH!$J68,0)</f>
        <v>4.2962891207699389E-2</v>
      </c>
      <c r="R68" s="116"/>
      <c r="S68" s="162">
        <f>VLOOKUP(CONCATENATE(S$53,"_JA_","CH"),fpre_reg_dat!$A$2:$BG$144,CH!$J68,0)</f>
        <v>2.3712028142612196E-2</v>
      </c>
      <c r="T68" s="116"/>
      <c r="U68" s="162">
        <f t="shared" si="4"/>
        <v>6.6674919350311584E-2</v>
      </c>
      <c r="V68" s="92"/>
      <c r="W68" s="91"/>
      <c r="X68" s="13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</row>
    <row r="69" spans="1:104" s="96" customFormat="1" ht="15" customHeight="1" x14ac:dyDescent="0.2">
      <c r="A69" s="91"/>
      <c r="B69" s="98">
        <f t="shared" si="3"/>
        <v>16</v>
      </c>
      <c r="C69" s="114" t="s">
        <v>418</v>
      </c>
      <c r="D69" s="115"/>
      <c r="E69" s="111">
        <f>VLOOKUP(CONCATENATE(E$53,"_Qu_","CH"),fpre_reg_dat!$A$2:$BG$144,CH!$B69,0)</f>
        <v>107.27231819668076</v>
      </c>
      <c r="F69" s="116"/>
      <c r="G69" s="116">
        <f>VLOOKUP(CONCATENATE(G$53,"_Qu_","CH"),fpre_reg_dat!$A$2:$BG$144,CH!$B69,0)</f>
        <v>116.50715080302284</v>
      </c>
      <c r="H69" s="116"/>
      <c r="I69" s="116"/>
      <c r="J69" s="97">
        <f t="shared" si="1"/>
        <v>16</v>
      </c>
      <c r="K69" s="114">
        <f t="shared" si="2"/>
        <v>2011</v>
      </c>
      <c r="L69" s="115"/>
      <c r="M69" s="111">
        <f>VLOOKUP(CONCATENATE(E$53,"_Ja_","CH"),fpre_reg_dat!$A$2:$BG$144,CH!$J69,0)</f>
        <v>118.40380728150811</v>
      </c>
      <c r="N69" s="116"/>
      <c r="O69" s="116">
        <f>VLOOKUP(CONCATENATE(G$53,"_Ja_","CH"),fpre_reg_dat!$A$2:$BG$144,CH!$J69,0)</f>
        <v>149.06287345662855</v>
      </c>
      <c r="P69" s="116"/>
      <c r="Q69" s="162">
        <f>VLOOKUP(CONCATENATE(Q$53,"_JA_","CH"),fpre_reg_dat!$A$2:$BG$144,CH!$J69,0)</f>
        <v>4.2064222729912962E-2</v>
      </c>
      <c r="R69" s="116"/>
      <c r="S69" s="162">
        <f>VLOOKUP(CONCATENATE(S$53,"_JA_","CH"),fpre_reg_dat!$A$2:$BG$144,CH!$J69,0)</f>
        <v>1.7203194265721321E-2</v>
      </c>
      <c r="T69" s="116"/>
      <c r="U69" s="162">
        <f t="shared" si="4"/>
        <v>5.9267416995634287E-2</v>
      </c>
      <c r="V69" s="92"/>
      <c r="W69" s="91"/>
      <c r="X69" s="13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</row>
    <row r="70" spans="1:104" s="96" customFormat="1" ht="15" customHeight="1" x14ac:dyDescent="0.2">
      <c r="A70" s="91"/>
      <c r="B70" s="98">
        <f t="shared" si="3"/>
        <v>17</v>
      </c>
      <c r="C70" s="114" t="s">
        <v>419</v>
      </c>
      <c r="D70" s="115"/>
      <c r="E70" s="111">
        <f>VLOOKUP(CONCATENATE(E$53,"_Qu_","CH"),fpre_reg_dat!$A$2:$BG$144,CH!$B70,0)</f>
        <v>107.98272877650811</v>
      </c>
      <c r="F70" s="116"/>
      <c r="G70" s="116">
        <f>VLOOKUP(CONCATENATE(G$53,"_Qu_","CH"),fpre_reg_dat!$A$2:$BG$144,CH!$B70,0)</f>
        <v>119.93641317031421</v>
      </c>
      <c r="H70" s="116"/>
      <c r="I70" s="116"/>
      <c r="J70" s="97">
        <f t="shared" si="1"/>
        <v>17</v>
      </c>
      <c r="K70" s="114">
        <f t="shared" si="2"/>
        <v>2012</v>
      </c>
      <c r="L70" s="115"/>
      <c r="M70" s="111">
        <f>VLOOKUP(CONCATENATE(E$53,"_Ja_","CH"),fpre_reg_dat!$A$2:$BG$144,CH!$J70,0)</f>
        <v>125.20858056218447</v>
      </c>
      <c r="N70" s="116"/>
      <c r="O70" s="116">
        <f>VLOOKUP(CONCATENATE(G$53,"_Ja_","CH"),fpre_reg_dat!$A$2:$BG$144,CH!$J70,0)</f>
        <v>168.55503893311982</v>
      </c>
      <c r="P70" s="116"/>
      <c r="Q70" s="162">
        <f>VLOOKUP(CONCATENATE(Q$53,"_JA_","CH"),fpre_reg_dat!$A$2:$BG$144,CH!$J70,0)</f>
        <v>4.3558946891245828E-2</v>
      </c>
      <c r="R70" s="116"/>
      <c r="S70" s="162">
        <f>VLOOKUP(CONCATENATE(S$53,"_JA_","CH"),fpre_reg_dat!$A$2:$BG$144,CH!$J70,0)</f>
        <v>0.13076472380067669</v>
      </c>
      <c r="T70" s="116"/>
      <c r="U70" s="162">
        <f t="shared" si="4"/>
        <v>0.17432367069192251</v>
      </c>
      <c r="V70" s="92"/>
      <c r="W70" s="91"/>
      <c r="X70" s="13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</row>
    <row r="71" spans="1:104" s="96" customFormat="1" ht="15" customHeight="1" x14ac:dyDescent="0.2">
      <c r="A71" s="91"/>
      <c r="B71" s="98">
        <f t="shared" si="3"/>
        <v>18</v>
      </c>
      <c r="C71" s="114" t="s">
        <v>420</v>
      </c>
      <c r="D71" s="115"/>
      <c r="E71" s="111">
        <f>VLOOKUP(CONCATENATE(E$53,"_Qu_","CH"),fpre_reg_dat!$A$2:$BG$144,CH!$B71,0)</f>
        <v>109.26208371965345</v>
      </c>
      <c r="F71" s="116"/>
      <c r="G71" s="116">
        <f>VLOOKUP(CONCATENATE(G$53,"_Qu_","CH"),fpre_reg_dat!$A$2:$BG$144,CH!$B71,0)</f>
        <v>121.3339276676585</v>
      </c>
      <c r="H71" s="116"/>
      <c r="I71" s="116"/>
      <c r="J71" s="97">
        <f t="shared" si="1"/>
        <v>18</v>
      </c>
      <c r="K71" s="114">
        <f t="shared" si="2"/>
        <v>2013</v>
      </c>
      <c r="L71" s="115"/>
      <c r="M71" s="111">
        <f>VLOOKUP(CONCATENATE(E$53,"_Ja_","CH"),fpre_reg_dat!$A$2:$BG$144,CH!$J71,0)</f>
        <v>128.12384882194056</v>
      </c>
      <c r="N71" s="116"/>
      <c r="O71" s="116">
        <f>VLOOKUP(CONCATENATE(G$53,"_Ja_","CH"),fpre_reg_dat!$A$2:$BG$144,CH!$J71,0)</f>
        <v>176.34610114002678</v>
      </c>
      <c r="P71" s="116"/>
      <c r="Q71" s="162">
        <f>VLOOKUP(CONCATENATE(Q$53,"_JA_","CH"),fpre_reg_dat!$A$2:$BG$144,CH!$J71,0)</f>
        <v>3.9446430450365208E-2</v>
      </c>
      <c r="R71" s="116"/>
      <c r="S71" s="162">
        <f>VLOOKUP(CONCATENATE(S$53,"_JA_","CH"),fpre_reg_dat!$A$2:$BG$144,CH!$J71,0)</f>
        <v>4.6222659709380359E-2</v>
      </c>
      <c r="T71" s="116"/>
      <c r="U71" s="162">
        <f t="shared" si="4"/>
        <v>8.5669090159745567E-2</v>
      </c>
      <c r="V71" s="92"/>
      <c r="W71" s="91"/>
      <c r="X71" s="13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</row>
    <row r="72" spans="1:104" s="96" customFormat="1" ht="15" customHeight="1" x14ac:dyDescent="0.2">
      <c r="A72" s="91"/>
      <c r="B72" s="98">
        <f t="shared" si="3"/>
        <v>19</v>
      </c>
      <c r="C72" s="114" t="s">
        <v>421</v>
      </c>
      <c r="D72" s="115"/>
      <c r="E72" s="111">
        <f>VLOOKUP(CONCATENATE(E$53,"_Qu_","CH"),fpre_reg_dat!$A$2:$BG$144,CH!$B72,0)</f>
        <v>109.16389370369322</v>
      </c>
      <c r="F72" s="116"/>
      <c r="G72" s="116">
        <f>VLOOKUP(CONCATENATE(G$53,"_Qu_","CH"),fpre_reg_dat!$A$2:$BG$144,CH!$B72,0)</f>
        <v>121.20578699029147</v>
      </c>
      <c r="H72" s="116"/>
      <c r="I72" s="116"/>
      <c r="J72" s="97">
        <f t="shared" si="1"/>
        <v>19</v>
      </c>
      <c r="K72" s="114">
        <f t="shared" si="2"/>
        <v>2014</v>
      </c>
      <c r="L72" s="115"/>
      <c r="M72" s="111">
        <f>VLOOKUP(CONCATENATE(E$53,"_Ja_","CH"),fpre_reg_dat!$A$2:$BG$144,CH!$J72,0)</f>
        <v>129.42067785908972</v>
      </c>
      <c r="N72" s="116"/>
      <c r="O72" s="116">
        <f>VLOOKUP(CONCATENATE(G$53,"_Ja_","CH"),fpre_reg_dat!$A$2:$BG$144,CH!$J72,0)</f>
        <v>178.36489323664966</v>
      </c>
      <c r="P72" s="116"/>
      <c r="Q72" s="162">
        <f>VLOOKUP(CONCATENATE(Q$53,"_JA_","CH"),fpre_reg_dat!$A$2:$BG$144,CH!$J72,0)</f>
        <v>3.8064930082593582E-2</v>
      </c>
      <c r="R72" s="116"/>
      <c r="S72" s="162">
        <f>VLOOKUP(CONCATENATE(S$53,"_JA_","CH"),fpre_reg_dat!$A$2:$BG$144,CH!$J72,0)</f>
        <v>1.1447897535425966E-2</v>
      </c>
      <c r="T72" s="116"/>
      <c r="U72" s="162">
        <f t="shared" si="4"/>
        <v>4.9512827618019548E-2</v>
      </c>
      <c r="V72" s="92"/>
      <c r="W72" s="91"/>
      <c r="X72" s="13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</row>
    <row r="73" spans="1:104" s="96" customFormat="1" ht="15" customHeight="1" x14ac:dyDescent="0.2">
      <c r="A73" s="91"/>
      <c r="B73" s="98">
        <f t="shared" si="3"/>
        <v>20</v>
      </c>
      <c r="C73" s="114" t="s">
        <v>422</v>
      </c>
      <c r="D73" s="115"/>
      <c r="E73" s="111">
        <f>VLOOKUP(CONCATENATE(E$53,"_Qu_","CH"),fpre_reg_dat!$A$2:$BG$144,CH!$B73,0)</f>
        <v>108.64838641078956</v>
      </c>
      <c r="F73" s="116"/>
      <c r="G73" s="116">
        <f>VLOOKUP(CONCATENATE(G$53,"_Qu_","CH"),fpre_reg_dat!$A$2:$BG$144,CH!$B73,0)</f>
        <v>120.62168416094588</v>
      </c>
      <c r="H73" s="116"/>
      <c r="I73" s="116"/>
      <c r="J73" s="97">
        <f t="shared" ref="J73:J80" si="5">+J72+1</f>
        <v>20</v>
      </c>
      <c r="K73" s="114">
        <f t="shared" ref="K73:K79" si="6">+K72+1</f>
        <v>2015</v>
      </c>
      <c r="L73" s="115"/>
      <c r="M73" s="111">
        <f>VLOOKUP(CONCATENATE(E$53,"_Ja_","CH"),fpre_reg_dat!$A$2:$BG$144,CH!$J73,0)</f>
        <v>129.16101908087688</v>
      </c>
      <c r="N73" s="116"/>
      <c r="O73" s="116">
        <f>VLOOKUP(CONCATENATE(G$53,"_Ja_","CH"),fpre_reg_dat!$A$2:$BG$144,CH!$J73,0)</f>
        <v>183.49481772971166</v>
      </c>
      <c r="P73" s="116"/>
      <c r="Q73" s="162">
        <f>VLOOKUP(CONCATENATE(Q$53,"_JA_","CH"),fpre_reg_dat!$A$2:$BG$144,CH!$J73,0)</f>
        <v>3.7560221750572054E-2</v>
      </c>
      <c r="R73" s="116"/>
      <c r="S73" s="162">
        <f>VLOOKUP(CONCATENATE(S$53,"_JA_","CH"),fpre_reg_dat!$A$2:$BG$144,CH!$J73,0)</f>
        <v>2.8760841889753232E-2</v>
      </c>
      <c r="T73" s="116"/>
      <c r="U73" s="162">
        <f t="shared" si="4"/>
        <v>6.6321063640325278E-2</v>
      </c>
      <c r="V73" s="92"/>
      <c r="W73" s="91"/>
      <c r="X73" s="13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</row>
    <row r="74" spans="1:104" s="96" customFormat="1" ht="15" customHeight="1" x14ac:dyDescent="0.2">
      <c r="A74" s="91"/>
      <c r="B74" s="98">
        <f t="shared" si="3"/>
        <v>21</v>
      </c>
      <c r="C74" s="114" t="s">
        <v>423</v>
      </c>
      <c r="D74" s="115"/>
      <c r="E74" s="111">
        <f>VLOOKUP(CONCATENATE(E$53,"_Qu_","CH"),fpre_reg_dat!$A$2:$BG$144,CH!$B74,0)</f>
        <v>109.98156853656091</v>
      </c>
      <c r="F74" s="116"/>
      <c r="G74" s="116">
        <f>VLOOKUP(CONCATENATE(G$53,"_Qu_","CH"),fpre_reg_dat!$A$2:$BG$144,CH!$B74,0)</f>
        <v>122.24231621063849</v>
      </c>
      <c r="H74" s="116"/>
      <c r="I74" s="116"/>
      <c r="J74" s="97">
        <f t="shared" si="5"/>
        <v>21</v>
      </c>
      <c r="K74" s="114">
        <f t="shared" si="6"/>
        <v>2016</v>
      </c>
      <c r="L74" s="115"/>
      <c r="M74" s="111">
        <f>VLOOKUP(CONCATENATE(E$53,"_Ja_","CH"),fpre_reg_dat!$A$2:$BG$144,CH!$J74,0)</f>
        <v>127.00177230175544</v>
      </c>
      <c r="N74" s="116"/>
      <c r="O74" s="116">
        <f>VLOOKUP(CONCATENATE(G$53,"_Ja_","CH"),fpre_reg_dat!$A$2:$BG$144,CH!$J74,0)</f>
        <v>194.51473849953388</v>
      </c>
      <c r="P74" s="116"/>
      <c r="Q74" s="162">
        <f>VLOOKUP(CONCATENATE(Q$53,"_JA_","CH"),fpre_reg_dat!$A$2:$BG$144,CH!$J74,0)</f>
        <v>3.5890060546085831E-2</v>
      </c>
      <c r="R74" s="116"/>
      <c r="S74" s="162">
        <f>VLOOKUP(CONCATENATE(S$53,"_JA_","CH"),fpre_reg_dat!$A$2:$BG$144,CH!$J74,0)</f>
        <v>6.0055760190756889E-2</v>
      </c>
      <c r="T74" s="116"/>
      <c r="U74" s="162">
        <f t="shared" si="4"/>
        <v>9.5945820736842713E-2</v>
      </c>
      <c r="V74" s="92"/>
      <c r="W74" s="91"/>
      <c r="X74" s="13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</row>
    <row r="75" spans="1:104" s="96" customFormat="1" ht="15" customHeight="1" x14ac:dyDescent="0.2">
      <c r="A75" s="91"/>
      <c r="B75" s="98">
        <f t="shared" si="3"/>
        <v>22</v>
      </c>
      <c r="C75" s="114" t="s">
        <v>473</v>
      </c>
      <c r="D75" s="115"/>
      <c r="E75" s="111">
        <f>VLOOKUP(CONCATENATE(E$53,"_Qu_","CH"),fpre_reg_dat!$A$2:$BG$144,CH!$B75,0)</f>
        <v>110.01779182302295</v>
      </c>
      <c r="F75" s="116"/>
      <c r="G75" s="116">
        <f>VLOOKUP(CONCATENATE(G$53,"_Qu_","CH"),fpre_reg_dat!$A$2:$BG$144,CH!$B75,0)</f>
        <v>122.27434890676921</v>
      </c>
      <c r="H75" s="116"/>
      <c r="I75" s="116"/>
      <c r="J75" s="97">
        <f t="shared" si="5"/>
        <v>22</v>
      </c>
      <c r="K75" s="114">
        <f t="shared" si="6"/>
        <v>2017</v>
      </c>
      <c r="L75" s="115"/>
      <c r="M75" s="111">
        <f>VLOOKUP(CONCATENATE(E$53,"_Ja_","CH"),fpre_reg_dat!$A$2:$BG$144,CH!$J75,0)</f>
        <v>118.80896408006164</v>
      </c>
      <c r="N75" s="116"/>
      <c r="O75" s="116">
        <f>VLOOKUP(CONCATENATE(G$53,"_Ja_","CH"),fpre_reg_dat!$A$2:$BG$144,CH!$J75,0)</f>
        <v>184.76471109540594</v>
      </c>
      <c r="P75" s="116"/>
      <c r="Q75" s="162">
        <f>VLOOKUP(CONCATENATE(Q$53,"_JA_","CH"),fpre_reg_dat!$A$2:$BG$144,CH!$J75,0)</f>
        <v>3.1704155279308366E-2</v>
      </c>
      <c r="R75" s="116"/>
      <c r="S75" s="162">
        <f>VLOOKUP(CONCATENATE(S$53,"_JA_","CH"),fpre_reg_dat!$A$2:$BG$144,CH!$J75,0)</f>
        <v>-5.0124877319521366E-2</v>
      </c>
      <c r="T75" s="116"/>
      <c r="U75" s="162">
        <f t="shared" si="4"/>
        <v>-1.8420722040213E-2</v>
      </c>
      <c r="V75" s="92"/>
      <c r="W75" s="91"/>
      <c r="X75" s="13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</row>
    <row r="76" spans="1:104" s="96" customFormat="1" ht="15" customHeight="1" x14ac:dyDescent="0.2">
      <c r="A76" s="91"/>
      <c r="B76" s="98">
        <f t="shared" si="3"/>
        <v>23</v>
      </c>
      <c r="C76" s="114" t="s">
        <v>474</v>
      </c>
      <c r="D76" s="115"/>
      <c r="E76" s="111">
        <f>VLOOKUP(CONCATENATE(E$53,"_Qu_","CH"),fpre_reg_dat!$A$2:$BG$144,CH!$B76,0)</f>
        <v>108.11592349594993</v>
      </c>
      <c r="F76" s="116"/>
      <c r="G76" s="116">
        <f>VLOOKUP(CONCATENATE(G$53,"_Qu_","CH"),fpre_reg_dat!$A$2:$BG$144,CH!$B76,0)</f>
        <v>120.22116078621244</v>
      </c>
      <c r="H76" s="116"/>
      <c r="I76" s="116"/>
      <c r="J76" s="97">
        <f t="shared" si="5"/>
        <v>23</v>
      </c>
      <c r="K76" s="114">
        <f t="shared" si="6"/>
        <v>2018</v>
      </c>
      <c r="L76" s="115"/>
      <c r="M76" s="111">
        <f>VLOOKUP(CONCATENATE(E$53,"_Ja_","CH"),fpre_reg_dat!$A$2:$BG$144,CH!$J76,0)</f>
        <v>115.10546858317909</v>
      </c>
      <c r="N76" s="116"/>
      <c r="O76" s="116">
        <f>VLOOKUP(CONCATENATE(G$53,"_Ja_","CH"),fpre_reg_dat!$A$2:$BG$144,CH!$J76,0)</f>
        <v>182.0804201055291</v>
      </c>
      <c r="P76" s="116"/>
      <c r="Q76" s="162">
        <f>VLOOKUP(CONCATENATE(Q$53,"_JA_","CH"),fpre_reg_dat!$A$2:$BG$144,CH!$J76,0)</f>
        <v>3.2362368029763368E-2</v>
      </c>
      <c r="R76" s="116"/>
      <c r="S76" s="162">
        <f>VLOOKUP(CONCATENATE(S$53,"_JA_","CH"),fpre_reg_dat!$A$2:$BG$144,CH!$J76,0)</f>
        <v>-1.452815840190818E-2</v>
      </c>
      <c r="T76" s="116"/>
      <c r="U76" s="162">
        <f t="shared" si="4"/>
        <v>1.7834209627855188E-2</v>
      </c>
      <c r="V76" s="92"/>
      <c r="W76" s="91"/>
      <c r="X76" s="13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</row>
    <row r="77" spans="1:104" s="96" customFormat="1" ht="15" customHeight="1" x14ac:dyDescent="0.2">
      <c r="A77" s="91"/>
      <c r="B77" s="98">
        <f t="shared" si="3"/>
        <v>24</v>
      </c>
      <c r="C77" s="114" t="s">
        <v>3591</v>
      </c>
      <c r="D77" s="115"/>
      <c r="E77" s="111">
        <f>VLOOKUP(CONCATENATE(E$53,"_Qu_","CH"),fpre_reg_dat!$A$2:$BG$144,CH!$B77,0)</f>
        <v>111.53930337076009</v>
      </c>
      <c r="F77" s="116"/>
      <c r="G77" s="116">
        <f>VLOOKUP(CONCATENATE(G$53,"_Qu_","CH"),fpre_reg_dat!$A$2:$BG$144,CH!$B77,0)</f>
        <v>124.02318538614757</v>
      </c>
      <c r="H77" s="116"/>
      <c r="I77" s="116"/>
      <c r="J77" s="97">
        <f t="shared" si="5"/>
        <v>24</v>
      </c>
      <c r="K77" s="114">
        <f t="shared" si="6"/>
        <v>2019</v>
      </c>
      <c r="L77" s="115"/>
      <c r="M77" s="111">
        <f>VLOOKUP(CONCATENATE(E$53,"_Ja_","CH"),fpre_reg_dat!$A$2:$BG$144,CH!$J77,0)</f>
        <v>121.08723448216364</v>
      </c>
      <c r="N77" s="116"/>
      <c r="O77" s="116">
        <f>VLOOKUP(CONCATENATE(G$53,"_Ja_","CH"),fpre_reg_dat!$A$2:$BG$144,CH!$J77,0)</f>
        <v>197.46748003469713</v>
      </c>
      <c r="P77" s="116"/>
      <c r="Q77" s="162">
        <f>VLOOKUP(CONCATENATE(Q$53,"_JA_","CH"),fpre_reg_dat!$A$2:$BG$144,CH!$J77,0)</f>
        <v>3.4927868177015077E-2</v>
      </c>
      <c r="R77" s="116"/>
      <c r="S77" s="162">
        <f>VLOOKUP(CONCATENATE(S$53,"_JA_","CH"),fpre_reg_dat!$A$2:$BG$144,CH!$J77,0)</f>
        <v>8.4506944350469307E-2</v>
      </c>
      <c r="T77" s="116"/>
      <c r="U77" s="162">
        <f t="shared" ref="U77:U78" si="7">S77+Q77</f>
        <v>0.11943481252748439</v>
      </c>
      <c r="V77" s="92"/>
      <c r="W77" s="91"/>
      <c r="X77" s="13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</row>
    <row r="78" spans="1:104" s="96" customFormat="1" ht="15" customHeight="1" x14ac:dyDescent="0.2">
      <c r="A78" s="91"/>
      <c r="B78" s="98">
        <f t="shared" si="3"/>
        <v>25</v>
      </c>
      <c r="C78" s="114" t="s">
        <v>3592</v>
      </c>
      <c r="D78" s="115"/>
      <c r="E78" s="111">
        <f>VLOOKUP(CONCATENATE(E$53,"_Qu_","CH"),fpre_reg_dat!$A$2:$BG$144,CH!$B78,0)</f>
        <v>111.45599757452473</v>
      </c>
      <c r="F78" s="116"/>
      <c r="G78" s="116">
        <f>VLOOKUP(CONCATENATE(G$53,"_Qu_","CH"),fpre_reg_dat!$A$2:$BG$144,CH!$B78,0)</f>
        <v>127.75052454262971</v>
      </c>
      <c r="H78" s="116"/>
      <c r="I78" s="116"/>
      <c r="J78" s="97">
        <f t="shared" si="5"/>
        <v>25</v>
      </c>
      <c r="K78" s="114">
        <f t="shared" si="6"/>
        <v>2020</v>
      </c>
      <c r="L78" s="115"/>
      <c r="M78" s="111">
        <f>VLOOKUP(CONCATENATE(E$53,"_Ja_","CH"),fpre_reg_dat!$A$2:$BG$144,CH!$J78,0)</f>
        <v>120.78142780221009</v>
      </c>
      <c r="N78" s="116"/>
      <c r="O78" s="116">
        <f>VLOOKUP(CONCATENATE(G$53,"_Ja_","CH"),fpre_reg_dat!$A$2:$BG$144,CH!$J78,0)</f>
        <v>196.99519464798806</v>
      </c>
      <c r="P78" s="116"/>
      <c r="Q78" s="162">
        <f>VLOOKUP(CONCATENATE(Q$53,"_JA_","CH"),fpre_reg_dat!$A$2:$BG$144,CH!$J78,0)</f>
        <v>3.1956745312535041E-2</v>
      </c>
      <c r="R78" s="116"/>
      <c r="S78" s="162">
        <f>VLOOKUP(CONCATENATE(S$53,"_JA_","CH"),fpre_reg_dat!$A$2:$BG$144,CH!$J78,0)</f>
        <v>-2.3917122283938514E-3</v>
      </c>
      <c r="T78" s="116"/>
      <c r="U78" s="162">
        <f t="shared" si="7"/>
        <v>2.9565033084141192E-2</v>
      </c>
      <c r="V78" s="92"/>
      <c r="W78" s="91"/>
      <c r="X78" s="13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</row>
    <row r="79" spans="1:104" s="96" customFormat="1" ht="15" customHeight="1" x14ac:dyDescent="0.2">
      <c r="A79" s="91"/>
      <c r="B79" s="98">
        <f t="shared" si="3"/>
        <v>26</v>
      </c>
      <c r="C79" s="114" t="s">
        <v>3593</v>
      </c>
      <c r="D79" s="115"/>
      <c r="E79" s="111">
        <f>VLOOKUP(CONCATENATE(E$53,"_Qu_","CH"),fpre_reg_dat!$A$2:$BG$144,CH!$B79,0)</f>
        <v>109.67895483255208</v>
      </c>
      <c r="F79" s="116"/>
      <c r="G79" s="116">
        <f>VLOOKUP(CONCATENATE(G$53,"_Qu_","CH"),fpre_reg_dat!$A$2:$BG$144,CH!$B79,0)</f>
        <v>125.67162539827643</v>
      </c>
      <c r="H79" s="116"/>
      <c r="I79" s="116"/>
      <c r="J79" s="97">
        <f t="shared" si="5"/>
        <v>26</v>
      </c>
      <c r="K79" s="114">
        <f t="shared" si="6"/>
        <v>2021</v>
      </c>
      <c r="L79" s="115"/>
      <c r="M79" s="111">
        <f>VLOOKUP(CONCATENATE(E$53,"_Ja_","CH"),fpre_reg_dat!$A$2:$BG$144,CH!$J79,0)</f>
        <v>121.41247309888047</v>
      </c>
      <c r="N79" s="116"/>
      <c r="O79" s="116">
        <f>VLOOKUP(CONCATENATE(G$53,"_Ja_","CH"),fpre_reg_dat!$A$2:$BG$144,CH!$J79,0)</f>
        <v>202.43504901545316</v>
      </c>
      <c r="P79" s="116"/>
      <c r="Q79" s="162">
        <f>VLOOKUP(CONCATENATE(Q$53,"_JA_","CH"),fpre_reg_dat!$A$2:$BG$144,CH!$J79,0)</f>
        <v>3.2275249229574983E-2</v>
      </c>
      <c r="R79" s="116"/>
      <c r="S79" s="162">
        <f>VLOOKUP(CONCATENATE(S$53,"_JA_","CH"),fpre_reg_dat!$A$2:$BG$144,CH!$J79,0)</f>
        <v>2.7614147528753862E-2</v>
      </c>
      <c r="T79" s="116"/>
      <c r="U79" s="162">
        <f t="shared" ref="U79:U80" si="8">S79+Q79</f>
        <v>5.9889396758328842E-2</v>
      </c>
      <c r="V79" s="92"/>
      <c r="W79" s="91"/>
      <c r="X79" s="13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</row>
    <row r="80" spans="1:104" s="96" customFormat="1" ht="15" customHeight="1" x14ac:dyDescent="0.2">
      <c r="A80" s="91"/>
      <c r="B80" s="98">
        <f t="shared" si="3"/>
        <v>27</v>
      </c>
      <c r="C80" s="114" t="s">
        <v>3595</v>
      </c>
      <c r="D80" s="115"/>
      <c r="E80" s="111">
        <f>VLOOKUP(CONCATENATE(E$53,"_Qu_","CH"),fpre_reg_dat!$A$2:$BG$144,CH!$B80,0)</f>
        <v>108.92311689299675</v>
      </c>
      <c r="F80" s="116"/>
      <c r="G80" s="116">
        <f>VLOOKUP(CONCATENATE(G$53,"_Qu_","CH"),fpre_reg_dat!$A$2:$BG$144,CH!$B80,0)</f>
        <v>124.80286010016275</v>
      </c>
      <c r="H80" s="116"/>
      <c r="I80" s="116"/>
      <c r="J80" s="97">
        <f t="shared" si="5"/>
        <v>27</v>
      </c>
      <c r="K80" s="114" t="s">
        <v>3995</v>
      </c>
      <c r="L80" s="115"/>
      <c r="M80" s="111">
        <f>VLOOKUP(CONCATENATE(E$53,"_Ja_","CH"),fpre_reg_dat!$A$2:$CC$144,CH!$J80,0)</f>
        <v>123.81781286310263</v>
      </c>
      <c r="N80" s="116"/>
      <c r="O80" s="116">
        <f>VLOOKUP(CONCATENATE(G$53,"_Ja_","CH"),fpre_reg_dat!$A$2:$BG$144,CH!$J80,0)</f>
        <v>215.70312063741676</v>
      </c>
      <c r="P80" s="116"/>
      <c r="Q80" s="162">
        <f>VLOOKUP(CONCATENATE(Q$53,"_JA_","CH"),fpre_reg_dat!$A$2:$BG$144,CH!$J80,0)</f>
        <v>3.2055087085290146E-2</v>
      </c>
      <c r="R80" s="116"/>
      <c r="S80" s="162">
        <f>VLOOKUP(CONCATENATE(S$53,"_JA_","CH"),fpre_reg_dat!$A$2:$BG$144,CH!$J80,0)</f>
        <v>6.5542363767999268E-2</v>
      </c>
      <c r="T80" s="116"/>
      <c r="U80" s="162">
        <f t="shared" si="8"/>
        <v>9.7597450853289414E-2</v>
      </c>
      <c r="V80" s="92"/>
      <c r="W80" s="91"/>
      <c r="X80" s="13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</row>
    <row r="81" spans="1:104" s="96" customFormat="1" ht="15" customHeight="1" x14ac:dyDescent="0.2">
      <c r="A81" s="91"/>
      <c r="B81" s="98">
        <f t="shared" si="3"/>
        <v>28</v>
      </c>
      <c r="C81" s="114" t="s">
        <v>3596</v>
      </c>
      <c r="D81" s="115"/>
      <c r="E81" s="111">
        <f>VLOOKUP(CONCATENATE(E$53,"_Qu_","CH"),fpre_reg_dat!$A$2:$BG$144,CH!$B81,0)</f>
        <v>109.04656546004614</v>
      </c>
      <c r="F81" s="116"/>
      <c r="G81" s="116">
        <f>VLOOKUP(CONCATENATE(G$53,"_Qu_","CH"),fpre_reg_dat!$A$2:$BG$144,CH!$B81,0)</f>
        <v>124.92744992179755</v>
      </c>
      <c r="H81" s="116"/>
      <c r="I81" s="116"/>
      <c r="J81" s="97"/>
      <c r="K81" s="92"/>
      <c r="L81" s="92"/>
      <c r="M81" s="92"/>
      <c r="N81" s="92"/>
      <c r="O81" s="92"/>
      <c r="P81" s="92"/>
      <c r="Q81" s="92"/>
      <c r="R81" s="187"/>
      <c r="S81" s="191"/>
      <c r="T81" s="187"/>
      <c r="U81" s="191"/>
      <c r="V81" s="92"/>
      <c r="W81" s="91"/>
      <c r="X81" s="13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</row>
    <row r="82" spans="1:104" s="96" customFormat="1" ht="15" customHeight="1" x14ac:dyDescent="0.2">
      <c r="A82" s="91"/>
      <c r="B82" s="98">
        <f t="shared" si="3"/>
        <v>29</v>
      </c>
      <c r="C82" s="114" t="s">
        <v>3655</v>
      </c>
      <c r="D82" s="115"/>
      <c r="E82" s="111">
        <f>VLOOKUP(CONCATENATE(E$53,"_Qu_","CH"),fpre_reg_dat!$A$2:$BG$144,CH!$B82,0)</f>
        <v>109.25771110084283</v>
      </c>
      <c r="F82" s="116"/>
      <c r="G82" s="116">
        <f>VLOOKUP(CONCATENATE(G$53,"_Qu_","CH"),fpre_reg_dat!$A$2:$BG$144,CH!$B82,0)</f>
        <v>134.91108340046725</v>
      </c>
      <c r="H82" s="116"/>
      <c r="I82" s="116"/>
      <c r="J82" s="97"/>
      <c r="K82" s="193" t="str">
        <f>K78&amp;" - "&amp;K79</f>
        <v>2020 - 2021</v>
      </c>
      <c r="L82" s="115"/>
      <c r="M82" s="110">
        <f>M79/M78-1</f>
        <v>5.2246881673212453E-3</v>
      </c>
      <c r="N82" s="116"/>
      <c r="O82" s="110">
        <f>O79/O78-1</f>
        <v>2.7614147528753685E-2</v>
      </c>
      <c r="P82" s="191"/>
      <c r="Q82" s="191"/>
      <c r="R82" s="187"/>
      <c r="S82" s="191"/>
      <c r="T82" s="187"/>
      <c r="U82" s="191"/>
      <c r="V82" s="92"/>
      <c r="W82" s="91"/>
      <c r="X82" s="13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</row>
    <row r="83" spans="1:104" s="96" customFormat="1" ht="15" customHeight="1" x14ac:dyDescent="0.2">
      <c r="A83" s="91"/>
      <c r="B83" s="98">
        <f t="shared" si="3"/>
        <v>30</v>
      </c>
      <c r="C83" s="114" t="s">
        <v>3658</v>
      </c>
      <c r="D83" s="115"/>
      <c r="E83" s="111">
        <f>VLOOKUP(CONCATENATE(E$53,"_Qu_","CH"),fpre_reg_dat!$A$2:$BG$144,CH!$B83,0)</f>
        <v>108.49501741327327</v>
      </c>
      <c r="F83" s="116"/>
      <c r="G83" s="116">
        <f>VLOOKUP(CONCATENATE(G$53,"_Qu_","CH"),fpre_reg_dat!$A$2:$BG$144,CH!$B83,0)</f>
        <v>134.00766776011088</v>
      </c>
      <c r="H83" s="116"/>
      <c r="I83" s="116"/>
      <c r="J83" s="97"/>
      <c r="K83" s="193" t="str">
        <f>K79&amp;" - "&amp;K80</f>
        <v>2021 - 2022*</v>
      </c>
      <c r="L83" s="115"/>
      <c r="M83" s="110">
        <f>M80/M79-1</f>
        <v>1.9811306884945923E-2</v>
      </c>
      <c r="N83" s="116"/>
      <c r="O83" s="110">
        <f>O80/O79-1</f>
        <v>6.5542363767999268E-2</v>
      </c>
      <c r="P83" s="191"/>
      <c r="Q83" s="191"/>
      <c r="R83" s="180"/>
      <c r="S83" s="180"/>
      <c r="T83" s="180"/>
      <c r="U83" s="180"/>
      <c r="V83" s="92"/>
      <c r="W83" s="91"/>
      <c r="X83" s="13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</row>
    <row r="84" spans="1:104" s="96" customFormat="1" ht="15" customHeight="1" x14ac:dyDescent="0.2">
      <c r="A84" s="91"/>
      <c r="B84" s="98">
        <f t="shared" si="3"/>
        <v>31</v>
      </c>
      <c r="C84" s="114" t="s">
        <v>3659</v>
      </c>
      <c r="D84" s="115"/>
      <c r="E84" s="111">
        <f>VLOOKUP(CONCATENATE(E$53,"_Qu_","CH"),fpre_reg_dat!$A$2:$BG$144,CH!$B84,0)</f>
        <v>106.40239609536835</v>
      </c>
      <c r="F84" s="116"/>
      <c r="G84" s="116">
        <f>VLOOKUP(CONCATENATE(G$53,"_Qu_","CH"),fpre_reg_dat!$A$2:$BG$144,CH!$B84,0)</f>
        <v>131.47938786425274</v>
      </c>
      <c r="H84" s="116"/>
      <c r="I84" s="116"/>
      <c r="J84" s="97"/>
      <c r="K84" s="181" t="str">
        <f>IF(hi!$G$6=4,te!$A$11,te!$A$79)</f>
        <v>* I valori dell'anno in corso sono provvisori e si riferiscono ai trimestri finora disponibili. Stato dei dati: 31 marzo 2022.</v>
      </c>
      <c r="L84" s="180"/>
      <c r="M84" s="180"/>
      <c r="N84" s="180"/>
      <c r="O84" s="180"/>
      <c r="P84" s="180"/>
      <c r="Q84" s="180"/>
      <c r="R84" s="176"/>
      <c r="S84" s="176"/>
      <c r="T84" s="176"/>
      <c r="U84" s="176"/>
      <c r="V84" s="92"/>
      <c r="W84" s="91"/>
      <c r="X84" s="13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</row>
    <row r="85" spans="1:104" s="96" customFormat="1" ht="15" customHeight="1" x14ac:dyDescent="0.2">
      <c r="A85" s="91"/>
      <c r="B85" s="98">
        <f t="shared" si="3"/>
        <v>32</v>
      </c>
      <c r="C85" s="114" t="s">
        <v>3660</v>
      </c>
      <c r="D85" s="115"/>
      <c r="E85" s="111">
        <f>VLOOKUP(CONCATENATE(E$53,"_Qu_","CH"),fpre_reg_dat!$A$2:$BG$144,CH!$B85,0)</f>
        <v>107.80372715117683</v>
      </c>
      <c r="F85" s="116"/>
      <c r="G85" s="116">
        <f>VLOOKUP(CONCATENATE(G$53,"_Qu_","CH"),fpre_reg_dat!$A$2:$BG$144,CH!$B85,0)</f>
        <v>133.23463829614661</v>
      </c>
      <c r="H85" s="116"/>
      <c r="I85" s="116"/>
      <c r="J85" s="97"/>
      <c r="K85" s="197" t="str">
        <f>IF(hi!$G$6=4,"",te!$A$11)</f>
        <v>Fonte: indici di mercato per immobili di reddito Fahrländer Partner.</v>
      </c>
      <c r="L85" s="97"/>
      <c r="M85" s="198"/>
      <c r="N85" s="198"/>
      <c r="O85" s="198"/>
      <c r="P85" s="198"/>
      <c r="Q85" s="198"/>
      <c r="R85" s="176"/>
      <c r="S85" s="176"/>
      <c r="T85" s="176"/>
      <c r="U85" s="176"/>
      <c r="V85" s="92"/>
      <c r="W85" s="91"/>
      <c r="X85" s="13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</row>
    <row r="86" spans="1:104" s="96" customFormat="1" ht="15" customHeight="1" x14ac:dyDescent="0.2">
      <c r="A86" s="91"/>
      <c r="B86" s="98">
        <f t="shared" si="3"/>
        <v>33</v>
      </c>
      <c r="C86" s="114" t="s">
        <v>3663</v>
      </c>
      <c r="D86" s="115"/>
      <c r="E86" s="111">
        <f>VLOOKUP(CONCATENATE(E$53,"_Qu_","CH"),fpre_reg_dat!$A$2:$BG$144,CH!$B86,0)</f>
        <v>105.19853226261235</v>
      </c>
      <c r="F86" s="116"/>
      <c r="G86" s="116">
        <f>VLOOKUP(CONCATENATE(G$53,"_Qu_","CH"),fpre_reg_dat!$A$2:$BG$144,CH!$B86,0)</f>
        <v>129.75468957772173</v>
      </c>
      <c r="H86" s="116"/>
      <c r="I86" s="116"/>
      <c r="J86" s="97"/>
      <c r="K86" s="97"/>
      <c r="L86" s="97"/>
      <c r="M86" s="198"/>
      <c r="N86" s="198"/>
      <c r="O86" s="198"/>
      <c r="P86" s="198"/>
      <c r="Q86" s="198"/>
      <c r="R86" s="176"/>
      <c r="S86" s="176"/>
      <c r="T86" s="176"/>
      <c r="U86" s="176"/>
      <c r="V86" s="92"/>
      <c r="W86" s="91"/>
      <c r="X86" s="13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</row>
    <row r="87" spans="1:104" s="96" customFormat="1" ht="15" customHeight="1" x14ac:dyDescent="0.2">
      <c r="A87" s="91"/>
      <c r="B87" s="98">
        <f t="shared" si="3"/>
        <v>34</v>
      </c>
      <c r="C87" s="114" t="s">
        <v>3664</v>
      </c>
      <c r="D87" s="115"/>
      <c r="E87" s="111">
        <f>VLOOKUP(CONCATENATE(E$53,"_Qu_","CH"),fpre_reg_dat!$A$2:$BG$144,CH!$B87,0)</f>
        <v>101.40889032493908</v>
      </c>
      <c r="F87" s="116"/>
      <c r="G87" s="116">
        <f>VLOOKUP(CONCATENATE(G$53,"_Qu_","CH"),fpre_reg_dat!$A$2:$BG$144,CH!$B87,0)</f>
        <v>124.81559195857271</v>
      </c>
      <c r="H87" s="116"/>
      <c r="I87" s="116"/>
      <c r="J87" s="97"/>
      <c r="K87" s="97"/>
      <c r="L87" s="97"/>
      <c r="M87" s="198"/>
      <c r="N87" s="198"/>
      <c r="O87" s="198"/>
      <c r="P87" s="198"/>
      <c r="Q87" s="198"/>
      <c r="R87" s="176"/>
      <c r="S87" s="176"/>
      <c r="T87" s="176"/>
      <c r="U87" s="176"/>
      <c r="V87" s="92"/>
      <c r="W87" s="91"/>
      <c r="X87" s="13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</row>
    <row r="88" spans="1:104" s="96" customFormat="1" ht="15" customHeight="1" x14ac:dyDescent="0.2">
      <c r="A88" s="91"/>
      <c r="B88" s="98">
        <f t="shared" si="3"/>
        <v>35</v>
      </c>
      <c r="C88" s="114" t="s">
        <v>3665</v>
      </c>
      <c r="D88" s="115"/>
      <c r="E88" s="111">
        <f>VLOOKUP(CONCATENATE(E$53,"_Qu_","CH"),fpre_reg_dat!$A$2:$BG$144,CH!$B88,0)</f>
        <v>99.149195911053866</v>
      </c>
      <c r="F88" s="116"/>
      <c r="G88" s="116">
        <f>VLOOKUP(CONCATENATE(G$53,"_Qu_","CH"),fpre_reg_dat!$A$2:$BG$144,CH!$B88,0)</f>
        <v>126.35026575755143</v>
      </c>
      <c r="H88" s="116"/>
      <c r="I88" s="116"/>
      <c r="J88" s="97"/>
      <c r="K88" s="97"/>
      <c r="L88" s="97"/>
      <c r="M88" s="176"/>
      <c r="N88" s="176"/>
      <c r="O88" s="176"/>
      <c r="P88" s="176"/>
      <c r="Q88" s="176"/>
      <c r="R88" s="176"/>
      <c r="S88" s="176"/>
      <c r="T88" s="176"/>
      <c r="U88" s="176"/>
      <c r="V88" s="92"/>
      <c r="W88" s="91"/>
      <c r="X88" s="13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</row>
    <row r="89" spans="1:104" s="96" customFormat="1" ht="15" customHeight="1" x14ac:dyDescent="0.2">
      <c r="A89" s="91"/>
      <c r="B89" s="98">
        <f t="shared" si="3"/>
        <v>36</v>
      </c>
      <c r="C89" s="114" t="s">
        <v>3762</v>
      </c>
      <c r="D89" s="115"/>
      <c r="E89" s="111">
        <f>VLOOKUP(CONCATENATE(E$53,"_Qu_","CH"),fpre_reg_dat!$A$2:$BG$144,CH!$B89,0)</f>
        <v>97.56212959129472</v>
      </c>
      <c r="F89" s="116"/>
      <c r="G89" s="116">
        <f>VLOOKUP(CONCATENATE(G$53,"_Qu_","CH"),fpre_reg_dat!$A$2:$BG$144,CH!$B89,0)</f>
        <v>123.73995848172768</v>
      </c>
      <c r="H89" s="116"/>
      <c r="I89" s="116"/>
      <c r="J89" s="97"/>
      <c r="K89" s="97"/>
      <c r="L89" s="97"/>
      <c r="M89" s="176"/>
      <c r="N89" s="176"/>
      <c r="O89" s="176"/>
      <c r="P89" s="176"/>
      <c r="Q89" s="176"/>
      <c r="R89" s="176"/>
      <c r="S89" s="176"/>
      <c r="T89" s="176"/>
      <c r="U89" s="176"/>
      <c r="V89" s="92"/>
      <c r="W89" s="91"/>
      <c r="X89" s="13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</row>
    <row r="90" spans="1:104" s="96" customFormat="1" ht="15" customHeight="1" x14ac:dyDescent="0.2">
      <c r="A90" s="91"/>
      <c r="B90" s="98">
        <f t="shared" si="3"/>
        <v>37</v>
      </c>
      <c r="C90" s="114" t="s">
        <v>3764</v>
      </c>
      <c r="D90" s="115"/>
      <c r="E90" s="111">
        <f>VLOOKUP(CONCATENATE(E$53,"_Qu_","CH"),fpre_reg_dat!$A$2:$BG$144,CH!$B90,0)</f>
        <v>96.104567134327581</v>
      </c>
      <c r="F90" s="116"/>
      <c r="G90" s="116">
        <f>VLOOKUP(CONCATENATE(G$53,"_Qu_","CH"),fpre_reg_dat!$A$2:$BG$144,CH!$B90,0)</f>
        <v>122.36123798935785</v>
      </c>
      <c r="H90" s="116"/>
      <c r="I90" s="116"/>
      <c r="J90" s="97"/>
      <c r="K90" s="97"/>
      <c r="L90" s="97"/>
      <c r="M90" s="176"/>
      <c r="N90" s="176"/>
      <c r="O90" s="176"/>
      <c r="P90" s="176"/>
      <c r="Q90" s="176"/>
      <c r="R90" s="176"/>
      <c r="S90" s="176"/>
      <c r="T90" s="176"/>
      <c r="U90" s="176"/>
      <c r="V90" s="92"/>
      <c r="W90" s="91"/>
      <c r="X90" s="13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</row>
    <row r="91" spans="1:104" s="96" customFormat="1" ht="15" customHeight="1" x14ac:dyDescent="0.2">
      <c r="A91" s="91"/>
      <c r="B91" s="98">
        <f t="shared" si="3"/>
        <v>38</v>
      </c>
      <c r="C91" s="114" t="s">
        <v>3765</v>
      </c>
      <c r="D91" s="115"/>
      <c r="E91" s="111">
        <f>VLOOKUP(CONCATENATE(E$53,"_Qu_","CH"),fpre_reg_dat!$A$2:$BG$144,CH!$B91,0)</f>
        <v>97.245531205827106</v>
      </c>
      <c r="F91" s="116"/>
      <c r="G91" s="116">
        <f>VLOOKUP(CONCATENATE(G$53,"_Qu_","CH"),fpre_reg_dat!$A$2:$BG$144,CH!$B91,0)</f>
        <v>123.95728541332069</v>
      </c>
      <c r="H91" s="116"/>
      <c r="I91" s="116"/>
      <c r="J91" s="97"/>
      <c r="K91" s="97"/>
      <c r="L91" s="97"/>
      <c r="M91" s="176"/>
      <c r="N91" s="176"/>
      <c r="O91" s="176"/>
      <c r="P91" s="176"/>
      <c r="Q91" s="176"/>
      <c r="R91" s="176"/>
      <c r="S91" s="176"/>
      <c r="T91" s="176"/>
      <c r="U91" s="176"/>
      <c r="V91" s="92"/>
      <c r="W91" s="91"/>
      <c r="X91" s="13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</row>
    <row r="92" spans="1:104" ht="15" customHeight="1" x14ac:dyDescent="0.2">
      <c r="B92" s="99">
        <f t="shared" si="3"/>
        <v>39</v>
      </c>
      <c r="C92" s="114" t="s">
        <v>3766</v>
      </c>
      <c r="D92" s="115"/>
      <c r="E92" s="111">
        <f>VLOOKUP(CONCATENATE(E$53,"_Qu_","CH"),fpre_reg_dat!$A$2:$BG$144,CH!$B92,0)</f>
        <v>98.22780912511395</v>
      </c>
      <c r="F92" s="116"/>
      <c r="G92" s="116">
        <f>VLOOKUP(CONCATENATE(G$53,"_Qu_","CH"),fpre_reg_dat!$A$2:$BG$144,CH!$B92,0)</f>
        <v>123.6961763911675</v>
      </c>
      <c r="H92" s="116"/>
      <c r="I92" s="116"/>
      <c r="J92" s="97"/>
      <c r="K92" s="97"/>
      <c r="L92" s="97"/>
      <c r="M92" s="176"/>
      <c r="N92" s="176"/>
      <c r="O92" s="176"/>
      <c r="P92" s="176"/>
      <c r="Q92" s="176"/>
      <c r="R92" s="176"/>
      <c r="S92" s="176"/>
      <c r="T92" s="176"/>
      <c r="U92" s="176"/>
    </row>
    <row r="93" spans="1:104" ht="15" customHeight="1" x14ac:dyDescent="0.2">
      <c r="B93" s="99">
        <f t="shared" si="3"/>
        <v>40</v>
      </c>
      <c r="C93" s="114" t="s">
        <v>3767</v>
      </c>
      <c r="D93" s="115"/>
      <c r="E93" s="111">
        <f>VLOOKUP(CONCATENATE(E$53,"_Qu_","CH"),fpre_reg_dat!$A$2:$BG$144,CH!$B93,0)</f>
        <v>99.496929119988835</v>
      </c>
      <c r="F93" s="116"/>
      <c r="G93" s="116">
        <f>VLOOKUP(CONCATENATE(G$53,"_Qu_","CH"),fpre_reg_dat!$A$2:$BG$144,CH!$B93,0)</f>
        <v>127.77621972993229</v>
      </c>
      <c r="H93" s="116"/>
      <c r="I93" s="116"/>
      <c r="J93" s="97"/>
      <c r="K93" s="97"/>
      <c r="L93" s="97"/>
      <c r="M93" s="176"/>
      <c r="N93" s="176"/>
      <c r="O93" s="176"/>
      <c r="P93" s="176"/>
      <c r="Q93" s="176"/>
      <c r="R93" s="176"/>
      <c r="S93" s="176"/>
      <c r="T93" s="176"/>
      <c r="U93" s="176"/>
    </row>
    <row r="94" spans="1:104" ht="15" customHeight="1" x14ac:dyDescent="0.2">
      <c r="B94" s="99">
        <f t="shared" si="3"/>
        <v>41</v>
      </c>
      <c r="C94" s="114" t="s">
        <v>3772</v>
      </c>
      <c r="D94" s="115"/>
      <c r="E94" s="111">
        <f>VLOOKUP(CONCATENATE(E$53,"_Qu_","CH"),fpre_reg_dat!$A$2:$BG$144,CH!$B94,0)</f>
        <v>101.14559949515395</v>
      </c>
      <c r="F94" s="116"/>
      <c r="G94" s="116">
        <f>VLOOKUP(CONCATENATE(G$53,"_Qu_","CH"),fpre_reg_dat!$A$2:$BG$144,CH!$B94,0)</f>
        <v>131.69917056873663</v>
      </c>
      <c r="H94" s="116"/>
      <c r="I94" s="116"/>
      <c r="J94" s="97"/>
      <c r="K94" s="97"/>
      <c r="L94" s="97"/>
      <c r="M94" s="176"/>
      <c r="N94" s="176"/>
      <c r="O94" s="176"/>
      <c r="P94" s="176"/>
      <c r="Q94" s="176"/>
      <c r="R94" s="176"/>
      <c r="S94" s="176"/>
      <c r="T94" s="176"/>
      <c r="U94" s="176"/>
    </row>
    <row r="95" spans="1:104" ht="15" customHeight="1" x14ac:dyDescent="0.2">
      <c r="B95" s="99">
        <f t="shared" si="3"/>
        <v>42</v>
      </c>
      <c r="C95" s="114" t="s">
        <v>3773</v>
      </c>
      <c r="D95" s="115"/>
      <c r="E95" s="111">
        <f>VLOOKUP(CONCATENATE(E$53,"_Qu_","CH"),fpre_reg_dat!$A$2:$BG$144,CH!$B95,0)</f>
        <v>102.1532065016665</v>
      </c>
      <c r="F95" s="116"/>
      <c r="G95" s="116">
        <f>VLOOKUP(CONCATENATE(G$53,"_Qu_","CH"),fpre_reg_dat!$A$2:$BG$144,CH!$B95,0)</f>
        <v>133.9183253782337</v>
      </c>
      <c r="H95" s="116"/>
      <c r="I95" s="116"/>
      <c r="J95" s="97"/>
      <c r="K95" s="97"/>
      <c r="L95" s="97"/>
      <c r="M95" s="10"/>
      <c r="N95" s="176"/>
      <c r="O95" s="176"/>
      <c r="P95" s="176"/>
      <c r="Q95" s="176"/>
      <c r="R95" s="176"/>
      <c r="S95" s="176"/>
      <c r="T95" s="176"/>
      <c r="U95" s="176"/>
    </row>
    <row r="96" spans="1:104" ht="15" customHeight="1" x14ac:dyDescent="0.2">
      <c r="B96" s="99">
        <f t="shared" si="3"/>
        <v>43</v>
      </c>
      <c r="C96" s="114" t="s">
        <v>3774</v>
      </c>
      <c r="D96" s="115"/>
      <c r="E96" s="111">
        <f>VLOOKUP(CONCATENATE(E$53,"_Qu_","CH"),fpre_reg_dat!$A$2:$BG$144,CH!$B96,0)</f>
        <v>103.51925481310433</v>
      </c>
      <c r="F96" s="116"/>
      <c r="G96" s="116">
        <f>VLOOKUP(CONCATENATE(G$53,"_Qu_","CH"),fpre_reg_dat!$A$2:$BG$144,CH!$B96,0)</f>
        <v>135.73281242730727</v>
      </c>
      <c r="H96" s="116"/>
      <c r="I96" s="116"/>
      <c r="J96" s="97"/>
      <c r="K96" s="97"/>
      <c r="L96" s="97"/>
      <c r="M96" s="10"/>
      <c r="N96" s="10"/>
      <c r="O96" s="10"/>
      <c r="P96" s="10"/>
      <c r="Q96" s="10"/>
      <c r="R96" s="10"/>
      <c r="S96" s="10"/>
      <c r="T96" s="10"/>
      <c r="U96" s="10"/>
    </row>
    <row r="97" spans="2:104" ht="15" customHeight="1" x14ac:dyDescent="0.2">
      <c r="B97" s="99">
        <f t="shared" si="3"/>
        <v>44</v>
      </c>
      <c r="C97" s="114" t="s">
        <v>3827</v>
      </c>
      <c r="D97" s="115"/>
      <c r="E97" s="111">
        <f>VLOOKUP(CONCATENATE(E$53,"_Qu_","CH"),fpre_reg_dat!$A$2:$BG$144,CH!$B97,0)</f>
        <v>104.01119373966364</v>
      </c>
      <c r="F97" s="116"/>
      <c r="G97" s="116">
        <f>VLOOKUP(CONCATENATE(G$53,"_Qu_","CH"),fpre_reg_dat!$A$2:$BG$144,CH!$B97,0)</f>
        <v>138.13134180103242</v>
      </c>
      <c r="H97" s="116"/>
      <c r="I97" s="116"/>
      <c r="J97" s="97"/>
      <c r="K97" s="97"/>
      <c r="L97" s="97"/>
      <c r="M97" s="10"/>
      <c r="N97" s="10"/>
      <c r="O97" s="10"/>
      <c r="P97" s="10"/>
      <c r="Q97" s="10"/>
      <c r="R97" s="10"/>
      <c r="S97" s="10"/>
      <c r="T97" s="10"/>
      <c r="U97" s="10"/>
    </row>
    <row r="98" spans="2:104" ht="15" customHeight="1" x14ac:dyDescent="0.2">
      <c r="B98" s="99">
        <f t="shared" si="3"/>
        <v>45</v>
      </c>
      <c r="C98" s="114" t="s">
        <v>3872</v>
      </c>
      <c r="D98" s="115"/>
      <c r="E98" s="111">
        <f>VLOOKUP(CONCATENATE(E$53,"_Qu_","CH"),fpre_reg_dat!$A$2:$BG$144,CH!$B98,0)</f>
        <v>103.82012175542715</v>
      </c>
      <c r="F98" s="116"/>
      <c r="G98" s="116">
        <f>VLOOKUP(CONCATENATE(G$53,"_Qu_","CH"),fpre_reg_dat!$A$2:$BG$144,CH!$B98,0)</f>
        <v>137.79900674389916</v>
      </c>
      <c r="H98" s="116"/>
      <c r="I98" s="116"/>
      <c r="J98" s="97"/>
      <c r="K98" s="97"/>
      <c r="L98" s="97"/>
      <c r="M98" s="10"/>
      <c r="N98" s="10"/>
      <c r="O98" s="10"/>
      <c r="P98" s="10"/>
      <c r="Q98" s="10"/>
      <c r="R98" s="10"/>
      <c r="S98" s="10"/>
      <c r="T98" s="10"/>
      <c r="U98" s="10"/>
      <c r="V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2:104" ht="15" customHeight="1" x14ac:dyDescent="0.2">
      <c r="B99" s="99">
        <f t="shared" si="3"/>
        <v>46</v>
      </c>
      <c r="C99" s="114" t="s">
        <v>3985</v>
      </c>
      <c r="D99" s="115"/>
      <c r="E99" s="111">
        <f>VLOOKUP(CONCATENATE(E$53,"_Qu_","CH"),fpre_reg_dat!$A$2:$BG$144,CH!$B99,0)</f>
        <v>103.132525100395</v>
      </c>
      <c r="F99" s="116"/>
      <c r="G99" s="116">
        <f>VLOOKUP(CONCATENATE(G$53,"_Qu_","CH"),fpre_reg_dat!$A$2:$BG$144,CH!$B99,0)</f>
        <v>135.40334462313433</v>
      </c>
      <c r="H99" s="116"/>
      <c r="I99" s="116"/>
      <c r="J99" s="97"/>
      <c r="K99" s="97"/>
      <c r="L99" s="97"/>
      <c r="M99" s="222"/>
      <c r="N99" s="222"/>
      <c r="O99" s="222"/>
      <c r="P99" s="222"/>
      <c r="Q99" s="222"/>
      <c r="R99" s="222"/>
      <c r="S99" s="222"/>
      <c r="T99" s="222"/>
      <c r="U99" s="222"/>
      <c r="V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2:104" ht="15" customHeight="1" x14ac:dyDescent="0.2">
      <c r="B100" s="99">
        <f t="shared" si="3"/>
        <v>47</v>
      </c>
      <c r="C100" s="114" t="s">
        <v>3986</v>
      </c>
      <c r="D100" s="115"/>
      <c r="E100" s="111">
        <f>VLOOKUP(CONCATENATE(E$53,"_Qu_","CH"),fpre_reg_dat!$A$2:$BG$144,CH!$B100,0)</f>
        <v>100.56415525957698</v>
      </c>
      <c r="F100" s="116"/>
      <c r="G100" s="116">
        <f>VLOOKUP(CONCATENATE(G$53,"_Qu_","CH"),fpre_reg_dat!$A$2:$BG$144,CH!$B100,0)</f>
        <v>131.25273512747603</v>
      </c>
      <c r="H100" s="116"/>
      <c r="I100" s="116"/>
      <c r="J100" s="97"/>
      <c r="K100" s="97"/>
      <c r="L100" s="97"/>
      <c r="M100" s="223"/>
      <c r="N100" s="223"/>
      <c r="O100" s="223"/>
      <c r="P100" s="223"/>
      <c r="Q100" s="223"/>
      <c r="R100" s="223"/>
      <c r="S100" s="223"/>
      <c r="T100" s="223"/>
      <c r="U100" s="223"/>
      <c r="V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2:104" ht="15" customHeight="1" x14ac:dyDescent="0.2">
      <c r="B101" s="99">
        <f t="shared" si="3"/>
        <v>48</v>
      </c>
      <c r="C101" s="114" t="s">
        <v>3988</v>
      </c>
      <c r="D101" s="115"/>
      <c r="E101" s="111">
        <f>VLOOKUP(CONCATENATE(E$53,"_Qu_","CH"),fpre_reg_dat!$A$2:$BG$144,CH!$B101,0)</f>
        <v>102.41324207411454</v>
      </c>
      <c r="F101" s="116"/>
      <c r="G101" s="116">
        <f>VLOOKUP(CONCATENATE(G$53,"_Qu_","CH"),fpre_reg_dat!$A$2:$BG$144,CH!$B101,0)</f>
        <v>133.72569636849647</v>
      </c>
      <c r="H101" s="116"/>
      <c r="I101" s="116"/>
      <c r="J101" s="97"/>
      <c r="K101" s="97"/>
      <c r="L101" s="97"/>
      <c r="M101" s="229"/>
      <c r="N101" s="229"/>
      <c r="O101" s="229"/>
      <c r="P101" s="229"/>
      <c r="Q101" s="229"/>
      <c r="R101" s="229"/>
      <c r="S101" s="229"/>
      <c r="T101" s="229"/>
      <c r="U101" s="229"/>
      <c r="V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2:104" ht="15" customHeight="1" x14ac:dyDescent="0.2">
      <c r="B102" s="99">
        <f t="shared" si="3"/>
        <v>49</v>
      </c>
      <c r="C102" s="114" t="s">
        <v>3989</v>
      </c>
      <c r="D102" s="115"/>
      <c r="E102" s="111">
        <f>VLOOKUP(CONCATENATE(E$53,"_Qu_","CH"),fpre_reg_dat!$A$2:$BG$144,CH!$B102,0)</f>
        <v>102.80267353848835</v>
      </c>
      <c r="F102" s="116"/>
      <c r="G102" s="116">
        <f>VLOOKUP(CONCATENATE(G$53,"_Qu_","CH"),fpre_reg_dat!$A$2:$BG$144,CH!$B102,0)</f>
        <v>135.41793151775573</v>
      </c>
      <c r="H102" s="116"/>
      <c r="I102" s="116"/>
      <c r="J102" s="97"/>
      <c r="K102" s="97"/>
      <c r="L102" s="97"/>
      <c r="M102" s="233"/>
      <c r="N102" s="233"/>
      <c r="O102" s="233"/>
      <c r="P102" s="233"/>
      <c r="Q102" s="233"/>
      <c r="R102" s="233"/>
      <c r="S102" s="233"/>
      <c r="T102" s="233"/>
      <c r="U102" s="233"/>
      <c r="V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</row>
    <row r="103" spans="2:104" ht="15" customHeight="1" x14ac:dyDescent="0.2">
      <c r="B103" s="99">
        <f t="shared" si="3"/>
        <v>50</v>
      </c>
      <c r="C103" s="114" t="s">
        <v>3992</v>
      </c>
      <c r="D103" s="115"/>
      <c r="E103" s="111">
        <f>VLOOKUP(CONCATENATE(E$53,"_Qu_","CH"),fpre_reg_dat!$A$2:$BG$144,CH!$B103,0)</f>
        <v>103.16779322539149</v>
      </c>
      <c r="F103" s="116"/>
      <c r="G103" s="116">
        <f>VLOOKUP(CONCATENATE(G$53,"_Qu_","CH"),fpre_reg_dat!$A$2:$BG$144,CH!$B103,0)</f>
        <v>136.10384514742978</v>
      </c>
      <c r="H103" s="116"/>
      <c r="I103" s="116"/>
      <c r="J103" s="97"/>
      <c r="K103" s="97"/>
      <c r="L103" s="97"/>
      <c r="M103" s="198"/>
      <c r="N103" s="198"/>
      <c r="O103" s="198"/>
      <c r="P103" s="198"/>
      <c r="Q103" s="198"/>
      <c r="R103" s="198"/>
      <c r="S103" s="198"/>
      <c r="T103" s="198"/>
      <c r="U103" s="198"/>
      <c r="V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2:104" ht="15" customHeight="1" x14ac:dyDescent="0.2">
      <c r="B104" s="99">
        <f t="shared" si="3"/>
        <v>51</v>
      </c>
      <c r="C104" s="114" t="s">
        <v>3993</v>
      </c>
      <c r="D104" s="115"/>
      <c r="E104" s="111">
        <f>VLOOKUP(CONCATENATE(E$53,"_Qu_","CH"),fpre_reg_dat!$A$2:$BG$144,CH!$B104,0)</f>
        <v>102.03851130323217</v>
      </c>
      <c r="F104" s="116"/>
      <c r="G104" s="116">
        <f>VLOOKUP(CONCATENATE(G$53,"_Qu_","CH"),fpre_reg_dat!$A$2:$BG$144,CH!$B104,0)</f>
        <v>137.52248686489239</v>
      </c>
      <c r="H104" s="116"/>
      <c r="I104" s="116"/>
      <c r="J104" s="97"/>
      <c r="K104" s="97"/>
      <c r="L104" s="97"/>
      <c r="M104" s="224"/>
      <c r="N104" s="224"/>
      <c r="O104" s="224"/>
      <c r="P104" s="224"/>
      <c r="Q104" s="224"/>
      <c r="R104" s="224"/>
      <c r="S104" s="224"/>
      <c r="T104" s="224"/>
      <c r="U104" s="224"/>
      <c r="V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2:104" ht="15" customHeight="1" x14ac:dyDescent="0.2">
      <c r="B105" s="99">
        <f t="shared" si="3"/>
        <v>52</v>
      </c>
      <c r="C105" s="114" t="s">
        <v>3994</v>
      </c>
      <c r="D105" s="115"/>
      <c r="E105" s="111">
        <f>VLOOKUP(CONCATENATE(E$53,"_Qu_","CH"),fpre_reg_dat!$A$2:$BG$144,CH!$B105,0)</f>
        <v>104.25701286688178</v>
      </c>
      <c r="F105" s="116"/>
      <c r="G105" s="116">
        <f>VLOOKUP(CONCATENATE(G$53,"_Qu_","CH"),fpre_reg_dat!$A$2:$BG$144,CH!$B105,0)</f>
        <v>144.26994453828124</v>
      </c>
      <c r="H105" s="116"/>
      <c r="I105" s="116"/>
      <c r="J105" s="97"/>
      <c r="K105" s="97"/>
      <c r="L105" s="97"/>
      <c r="M105" s="225"/>
      <c r="N105" s="225"/>
      <c r="O105" s="225"/>
      <c r="P105" s="225"/>
      <c r="Q105" s="225"/>
      <c r="R105" s="225"/>
      <c r="S105" s="225"/>
      <c r="T105" s="225"/>
      <c r="U105" s="225"/>
      <c r="V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2:104" ht="15" customHeight="1" x14ac:dyDescent="0.2">
      <c r="B106" s="99">
        <f t="shared" si="3"/>
        <v>53</v>
      </c>
      <c r="C106" s="114" t="s">
        <v>3996</v>
      </c>
      <c r="D106" s="115"/>
      <c r="E106" s="111">
        <f>VLOOKUP(CONCATENATE(E$53,"_Qu_","CH"),fpre_reg_dat!$A$2:$BG$144,CH!$B106,0)</f>
        <v>105.13555828342257</v>
      </c>
      <c r="F106" s="116"/>
      <c r="G106" s="116">
        <f>VLOOKUP(CONCATENATE(G$53,"_Qu_","CH"),fpre_reg_dat!$A$2:$BG$144,CH!$B106,0)</f>
        <v>147.4158196670343</v>
      </c>
      <c r="H106" s="116"/>
      <c r="I106" s="116"/>
      <c r="J106" s="97"/>
      <c r="K106" s="97"/>
      <c r="L106" s="97"/>
      <c r="M106" s="228"/>
      <c r="N106" s="228"/>
      <c r="O106" s="228"/>
      <c r="P106" s="228"/>
      <c r="Q106" s="228"/>
      <c r="R106" s="228"/>
      <c r="S106" s="228"/>
      <c r="T106" s="228"/>
      <c r="U106" s="228"/>
      <c r="V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2:104" ht="15" customHeight="1" x14ac:dyDescent="0.2">
      <c r="B107" s="79"/>
      <c r="C107" s="252"/>
      <c r="D107" s="252"/>
      <c r="E107" s="110"/>
      <c r="F107" s="111"/>
      <c r="G107" s="110"/>
      <c r="H107" s="111"/>
      <c r="I107" s="110"/>
      <c r="J107" s="97"/>
      <c r="K107" s="97"/>
      <c r="L107" s="97"/>
      <c r="M107" s="227"/>
      <c r="N107" s="227"/>
      <c r="O107" s="227"/>
      <c r="P107" s="227"/>
      <c r="Q107" s="227"/>
      <c r="R107" s="227"/>
      <c r="S107" s="227"/>
      <c r="T107" s="227"/>
      <c r="U107" s="227"/>
      <c r="V107" s="195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2:104" ht="15" customHeight="1" x14ac:dyDescent="0.2">
      <c r="B108" s="79"/>
      <c r="C108" s="252" t="str">
        <f>C105&amp;" - "&amp;C106</f>
        <v>2021:4 - 2022:1</v>
      </c>
      <c r="D108" s="252"/>
      <c r="E108" s="110">
        <f>E106/E105-1</f>
        <v>8.4267272999902776E-3</v>
      </c>
      <c r="F108" s="111"/>
      <c r="G108" s="110">
        <f>G106/G105-1</f>
        <v>2.1805478187581384E-2</v>
      </c>
      <c r="H108" s="111"/>
      <c r="I108" s="110"/>
      <c r="J108" s="97"/>
      <c r="K108" s="97"/>
      <c r="L108" s="97"/>
      <c r="M108" s="22"/>
      <c r="N108" s="10"/>
      <c r="O108" s="10"/>
      <c r="P108" s="10"/>
      <c r="Q108" s="10"/>
      <c r="R108" s="10"/>
      <c r="S108" s="10"/>
      <c r="T108" s="10"/>
      <c r="U108" s="10"/>
    </row>
    <row r="109" spans="2:104" ht="15" customHeight="1" x14ac:dyDescent="0.2">
      <c r="B109" s="79"/>
      <c r="C109" s="252" t="str">
        <f>C102&amp;" - "&amp;C106</f>
        <v>2021:1 - 2022:1</v>
      </c>
      <c r="D109" s="252"/>
      <c r="E109" s="121">
        <f>E106/E102-1</f>
        <v>2.2692841194065005E-2</v>
      </c>
      <c r="F109" s="109"/>
      <c r="G109" s="121">
        <f>G106/G102-1</f>
        <v>8.8598961856875214E-2</v>
      </c>
      <c r="H109" s="109"/>
      <c r="I109" s="121"/>
      <c r="J109" s="97"/>
      <c r="K109" s="97"/>
      <c r="L109" s="97"/>
      <c r="M109" s="22"/>
      <c r="N109" s="10"/>
      <c r="O109" s="10"/>
      <c r="P109" s="10"/>
      <c r="Q109" s="10"/>
      <c r="R109" s="10"/>
      <c r="S109" s="10"/>
      <c r="T109" s="10"/>
      <c r="U109" s="10"/>
    </row>
    <row r="110" spans="2:104" x14ac:dyDescent="0.2">
      <c r="C110" s="232" t="s">
        <v>3888</v>
      </c>
      <c r="D110" s="232"/>
      <c r="E110" s="232"/>
      <c r="F110" s="232"/>
      <c r="G110" s="232"/>
      <c r="H110" s="232"/>
      <c r="I110" s="232"/>
      <c r="J110" s="232"/>
      <c r="K110" s="232"/>
      <c r="L110" s="176"/>
      <c r="M110" s="10"/>
      <c r="N110" s="10"/>
      <c r="O110" s="72"/>
      <c r="P110" s="10"/>
      <c r="Q110" s="10"/>
      <c r="R110" s="72"/>
      <c r="S110" s="72"/>
      <c r="T110" s="72"/>
      <c r="U110" s="72"/>
      <c r="V110" s="72"/>
    </row>
    <row r="111" spans="2:104" ht="30" customHeight="1" x14ac:dyDescent="0.2"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2:104" ht="4.5" customHeight="1" x14ac:dyDescent="0.2"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</row>
    <row r="113" spans="1:24" ht="9.9499999999999993" customHeight="1" x14ac:dyDescent="0.2">
      <c r="B113" s="11"/>
      <c r="C113" s="240" t="s">
        <v>10</v>
      </c>
      <c r="D113" s="240"/>
      <c r="E113" s="240"/>
      <c r="F113" s="240" t="str">
        <f>te!A12</f>
        <v>Indici di mercato per immobili di reddito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1° trimestre 2022</v>
      </c>
    </row>
    <row r="114" spans="1:2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</row>
    <row r="115" spans="1:24" s="10" customFormat="1" ht="8.1" customHeight="1" x14ac:dyDescent="0.2">
      <c r="A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</sheetData>
  <sheetProtection sheet="1" objects="1" scenarios="1"/>
  <mergeCells count="28">
    <mergeCell ref="C107:D107"/>
    <mergeCell ref="F57:G57"/>
    <mergeCell ref="D57:E57"/>
    <mergeCell ref="L57:M57"/>
    <mergeCell ref="C114:E114"/>
    <mergeCell ref="F113:H113"/>
    <mergeCell ref="C109:D109"/>
    <mergeCell ref="C108:D108"/>
    <mergeCell ref="C113:E11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M84 E42:K42 E38:K40 O85:O92 E107:J109 M59:M80 K108:K109 M39:U40">
    <cfRule type="expression" dxfId="84" priority="186" stopIfTrue="1">
      <formula>#N/A</formula>
    </cfRule>
  </conditionalFormatting>
  <conditionalFormatting sqref="M84 E42:K42 E38:K40 O85:O92 E107:J109 M59:M80 K108:K109 M39:U40">
    <cfRule type="containsErrors" dxfId="83" priority="185">
      <formula>ISERROR(E38)</formula>
    </cfRule>
  </conditionalFormatting>
  <conditionalFormatting sqref="E58:E97">
    <cfRule type="expression" dxfId="82" priority="182" stopIfTrue="1">
      <formula>#N/A</formula>
    </cfRule>
  </conditionalFormatting>
  <conditionalFormatting sqref="E58:E97">
    <cfRule type="containsErrors" dxfId="81" priority="181">
      <formula>ISERROR(E58)</formula>
    </cfRule>
  </conditionalFormatting>
  <conditionalFormatting sqref="E58:E97">
    <cfRule type="expression" dxfId="80" priority="180" stopIfTrue="1">
      <formula>#N/A</formula>
    </cfRule>
  </conditionalFormatting>
  <conditionalFormatting sqref="E58:E97">
    <cfRule type="containsErrors" dxfId="79" priority="179">
      <formula>ISERROR(E58)</formula>
    </cfRule>
  </conditionalFormatting>
  <conditionalFormatting sqref="N138">
    <cfRule type="expression" priority="171">
      <formula>"istzahl($D$10)"</formula>
    </cfRule>
  </conditionalFormatting>
  <conditionalFormatting sqref="E36 J36:K36">
    <cfRule type="expression" dxfId="78" priority="70" stopIfTrue="1">
      <formula>#N/A</formula>
    </cfRule>
  </conditionalFormatting>
  <conditionalFormatting sqref="E36 J36:K36">
    <cfRule type="containsErrors" dxfId="77" priority="69">
      <formula>ISERROR(E36)</formula>
    </cfRule>
  </conditionalFormatting>
  <conditionalFormatting sqref="E36 J36:K36">
    <cfRule type="expression" dxfId="76" priority="68" stopIfTrue="1">
      <formula>#N/A</formula>
    </cfRule>
  </conditionalFormatting>
  <conditionalFormatting sqref="E36 J36:K36">
    <cfRule type="containsErrors" dxfId="75" priority="67">
      <formula>ISERROR(E36)</formula>
    </cfRule>
  </conditionalFormatting>
  <conditionalFormatting sqref="M58">
    <cfRule type="expression" dxfId="74" priority="50" stopIfTrue="1">
      <formula>#N/A</formula>
    </cfRule>
  </conditionalFormatting>
  <conditionalFormatting sqref="M58">
    <cfRule type="containsErrors" dxfId="73" priority="49">
      <formula>ISERROR(M58)</formula>
    </cfRule>
  </conditionalFormatting>
  <conditionalFormatting sqref="M58">
    <cfRule type="expression" dxfId="72" priority="48" stopIfTrue="1">
      <formula>#N/A</formula>
    </cfRule>
  </conditionalFormatting>
  <conditionalFormatting sqref="M58">
    <cfRule type="containsErrors" dxfId="71" priority="47">
      <formula>ISERROR(M58)</formula>
    </cfRule>
  </conditionalFormatting>
  <conditionalFormatting sqref="L41:V41 B40:B41 B42:V42 B44:V55 D43:V43 C41 B43 B39:V39 B56:P56 T56:V56 P82:Q84 K84:Q85 R82:U85 S39:S40 U39:U40 C102:D106 B94:B106 B57:V76 B107:J123 C94:J99 H100:J106 V77:V123 K77:U80 B77:J93 K85:U123 C40:V40">
    <cfRule type="containsErrors" dxfId="70" priority="42">
      <formula>ISERROR(B39)</formula>
    </cfRule>
  </conditionalFormatting>
  <conditionalFormatting sqref="M82">
    <cfRule type="expression" dxfId="69" priority="38" stopIfTrue="1">
      <formula>#N/A</formula>
    </cfRule>
  </conditionalFormatting>
  <conditionalFormatting sqref="M82">
    <cfRule type="containsErrors" dxfId="68" priority="37">
      <formula>ISERROR(M82)</formula>
    </cfRule>
  </conditionalFormatting>
  <conditionalFormatting sqref="K82:N82">
    <cfRule type="containsErrors" dxfId="67" priority="36">
      <formula>ISERROR(K82)</formula>
    </cfRule>
  </conditionalFormatting>
  <conditionalFormatting sqref="K83:L83 N83">
    <cfRule type="containsErrors" dxfId="66" priority="33">
      <formula>ISERROR(K83)</formula>
    </cfRule>
  </conditionalFormatting>
  <conditionalFormatting sqref="M83">
    <cfRule type="expression" dxfId="65" priority="32" stopIfTrue="1">
      <formula>#N/A</formula>
    </cfRule>
  </conditionalFormatting>
  <conditionalFormatting sqref="M83">
    <cfRule type="containsErrors" dxfId="64" priority="31">
      <formula>ISERROR(M83)</formula>
    </cfRule>
  </conditionalFormatting>
  <conditionalFormatting sqref="M83">
    <cfRule type="containsErrors" dxfId="63" priority="30">
      <formula>ISERROR(M83)</formula>
    </cfRule>
  </conditionalFormatting>
  <conditionalFormatting sqref="M34:U35">
    <cfRule type="containsErrors" dxfId="62" priority="18">
      <formula>ISERROR(M34)</formula>
    </cfRule>
  </conditionalFormatting>
  <conditionalFormatting sqref="E98">
    <cfRule type="expression" dxfId="61" priority="17" stopIfTrue="1">
      <formula>#N/A</formula>
    </cfRule>
  </conditionalFormatting>
  <conditionalFormatting sqref="E98">
    <cfRule type="containsErrors" dxfId="60" priority="16">
      <formula>ISERROR(E98)</formula>
    </cfRule>
  </conditionalFormatting>
  <conditionalFormatting sqref="E98">
    <cfRule type="expression" dxfId="59" priority="15" stopIfTrue="1">
      <formula>#N/A</formula>
    </cfRule>
  </conditionalFormatting>
  <conditionalFormatting sqref="E98">
    <cfRule type="containsErrors" dxfId="58" priority="14">
      <formula>ISERROR(E98)</formula>
    </cfRule>
  </conditionalFormatting>
  <conditionalFormatting sqref="E99:E106">
    <cfRule type="expression" dxfId="57" priority="12" stopIfTrue="1">
      <formula>#N/A</formula>
    </cfRule>
  </conditionalFormatting>
  <conditionalFormatting sqref="E99:E106">
    <cfRule type="containsErrors" dxfId="56" priority="11">
      <formula>ISERROR(E99)</formula>
    </cfRule>
  </conditionalFormatting>
  <conditionalFormatting sqref="E99:E106">
    <cfRule type="expression" dxfId="55" priority="10" stopIfTrue="1">
      <formula>#N/A</formula>
    </cfRule>
  </conditionalFormatting>
  <conditionalFormatting sqref="E99:E106">
    <cfRule type="containsErrors" dxfId="54" priority="9">
      <formula>ISERROR(E99)</formula>
    </cfRule>
  </conditionalFormatting>
  <conditionalFormatting sqref="C100:D101 E100:G106">
    <cfRule type="containsErrors" dxfId="53" priority="8">
      <formula>ISERROR(C100)</formula>
    </cfRule>
  </conditionalFormatting>
  <conditionalFormatting sqref="R81:U81">
    <cfRule type="containsErrors" dxfId="52" priority="7">
      <formula>ISERROR(R81)</formula>
    </cfRule>
  </conditionalFormatting>
  <conditionalFormatting sqref="O82">
    <cfRule type="expression" dxfId="51" priority="6" stopIfTrue="1">
      <formula>#N/A</formula>
    </cfRule>
  </conditionalFormatting>
  <conditionalFormatting sqref="O82">
    <cfRule type="containsErrors" dxfId="50" priority="5">
      <formula>ISERROR(O82)</formula>
    </cfRule>
  </conditionalFormatting>
  <conditionalFormatting sqref="O82">
    <cfRule type="containsErrors" dxfId="49" priority="4">
      <formula>ISERROR(O82)</formula>
    </cfRule>
  </conditionalFormatting>
  <conditionalFormatting sqref="O83">
    <cfRule type="expression" dxfId="48" priority="3" stopIfTrue="1">
      <formula>#N/A</formula>
    </cfRule>
  </conditionalFormatting>
  <conditionalFormatting sqref="O83">
    <cfRule type="containsErrors" dxfId="47" priority="2">
      <formula>ISERROR(O83)</formula>
    </cfRule>
  </conditionalFormatting>
  <conditionalFormatting sqref="O83">
    <cfRule type="containsErrors" dxfId="46" priority="1">
      <formula>ISERROR(O83)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F58:F97 D108 D109 F108:F109 H108:H109 J108:J109 D58:D97 D110:K110 C107:J107 C111:K111 F112:K11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E1" s="13"/>
      <c r="AF1" s="13"/>
    </row>
    <row r="2" spans="1:103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3" t="str">
        <f>te!A12</f>
        <v>Indici di mercato per immobili di reddito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3" t="str">
        <f>hi!$G$5</f>
        <v>1° trimestre 2022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3"/>
      <c r="F5" s="10"/>
      <c r="G5" s="124"/>
      <c r="H5" s="123"/>
      <c r="I5" s="125"/>
      <c r="J5" s="125"/>
      <c r="K5" s="125"/>
      <c r="L5" s="125"/>
      <c r="M5" s="126"/>
      <c r="N5" s="126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CS9" s="10"/>
      <c r="CT9" s="10"/>
      <c r="CU9" s="10"/>
      <c r="CV9" s="10"/>
      <c r="CW9" s="10"/>
      <c r="CX9" s="10"/>
      <c r="CY9" s="10"/>
    </row>
    <row r="10" spans="1:103" s="47" customFormat="1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10"/>
      <c r="W10" s="10"/>
      <c r="X10" s="46"/>
      <c r="Y10" s="46"/>
      <c r="Z10" s="46"/>
      <c r="AA10" s="46"/>
      <c r="AB10" s="46"/>
      <c r="AC10" s="46"/>
      <c r="AD10" s="46"/>
      <c r="AE10" s="13"/>
      <c r="AF10" s="1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</row>
    <row r="11" spans="1:103" x14ac:dyDescent="0.2">
      <c r="A11" s="45"/>
      <c r="B11" s="46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5"/>
      <c r="B12" s="46"/>
      <c r="C12" s="160" t="str">
        <f>te!A114</f>
        <v>Regioni FPRE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5"/>
      <c r="B13" s="46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151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5"/>
      <c r="B14" s="46"/>
      <c r="C14" s="239" t="str">
        <f>CONCATENATE(hi!A66,": ",hi!B66)</f>
        <v>1: Regione lago Lemano</v>
      </c>
      <c r="D14" s="239"/>
      <c r="E14" s="239"/>
      <c r="F14" s="239"/>
      <c r="G14" s="239"/>
      <c r="H14" s="239"/>
      <c r="I14" s="239"/>
      <c r="J14" s="239" t="str">
        <f>CONCATENATE(hi!A67,": ",hi!B67)</f>
        <v>2: Regione Giura</v>
      </c>
      <c r="K14" s="239"/>
      <c r="L14" s="239"/>
      <c r="M14" s="239"/>
      <c r="N14" s="239"/>
      <c r="O14" s="239"/>
      <c r="P14" s="152"/>
      <c r="Q14" s="239" t="str">
        <f>CONCATENATE(hi!A68,": ",hi!B68)</f>
        <v>3: Regione Altipiano</v>
      </c>
      <c r="R14" s="239"/>
      <c r="S14" s="239"/>
      <c r="T14" s="239"/>
      <c r="U14" s="239"/>
      <c r="V14" s="239"/>
      <c r="W14" s="239"/>
      <c r="X14" s="239" t="str">
        <f>CONCATENATE(hi!A69,": ",hi!B69)</f>
        <v>4: Regione Basilea</v>
      </c>
      <c r="Y14" s="239"/>
      <c r="Z14" s="239"/>
      <c r="AA14" s="239"/>
      <c r="AB14" s="239"/>
      <c r="AC14" s="239"/>
    </row>
    <row r="15" spans="1:103" x14ac:dyDescent="0.2">
      <c r="A15" s="45"/>
      <c r="B15" s="46"/>
      <c r="C15" s="153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3"/>
      <c r="Q15" s="153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103" x14ac:dyDescent="0.2">
      <c r="A16" s="45"/>
      <c r="B16" s="46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3"/>
    </row>
    <row r="17" spans="1:30" x14ac:dyDescent="0.2">
      <c r="A17" s="45"/>
      <c r="B17" s="46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3"/>
    </row>
    <row r="18" spans="1:30" x14ac:dyDescent="0.2">
      <c r="A18" s="45"/>
      <c r="B18" s="46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3"/>
    </row>
    <row r="19" spans="1:30" x14ac:dyDescent="0.2">
      <c r="A19" s="45"/>
      <c r="B19" s="46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3"/>
    </row>
    <row r="20" spans="1:30" x14ac:dyDescent="0.2">
      <c r="A20" s="45"/>
      <c r="B20" s="46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3"/>
    </row>
    <row r="21" spans="1:30" x14ac:dyDescent="0.2">
      <c r="A21" s="45"/>
      <c r="B21" s="46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</row>
    <row r="22" spans="1:30" x14ac:dyDescent="0.2">
      <c r="A22" s="45"/>
      <c r="B22" s="46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</row>
    <row r="23" spans="1:30" x14ac:dyDescent="0.2">
      <c r="A23" s="45"/>
      <c r="B23" s="46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</row>
    <row r="24" spans="1:30" x14ac:dyDescent="0.2">
      <c r="A24" s="45"/>
      <c r="B24" s="46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4"/>
      <c r="R24" s="152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3"/>
    </row>
    <row r="25" spans="1:30" x14ac:dyDescent="0.2">
      <c r="A25" s="45"/>
      <c r="B25" s="46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4"/>
      <c r="R25" s="152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3"/>
    </row>
    <row r="26" spans="1:30" ht="30" customHeight="1" x14ac:dyDescent="0.2">
      <c r="A26" s="45"/>
      <c r="B26" s="46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4"/>
      <c r="R26" s="152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3"/>
    </row>
    <row r="27" spans="1:30" x14ac:dyDescent="0.2">
      <c r="A27" s="45"/>
      <c r="B27" s="46"/>
      <c r="C27" s="239" t="str">
        <f>CONCATENATE(hi!A70,": ",hi!B70)</f>
        <v>5: Regione Zurigo</v>
      </c>
      <c r="D27" s="239"/>
      <c r="E27" s="239"/>
      <c r="F27" s="239"/>
      <c r="G27" s="239"/>
      <c r="H27" s="239"/>
      <c r="I27" s="239"/>
      <c r="J27" s="239" t="str">
        <f>CONCATENATE(hi!A71,": ",hi!B71)</f>
        <v>6: Regione Svizzera orientale</v>
      </c>
      <c r="K27" s="239"/>
      <c r="L27" s="239"/>
      <c r="M27" s="239"/>
      <c r="N27" s="239"/>
      <c r="O27" s="239"/>
      <c r="P27" s="152"/>
      <c r="Q27" s="239" t="str">
        <f>CONCATENATE(hi!A72,": ",hi!B72)</f>
        <v>7: Regione Alpi</v>
      </c>
      <c r="R27" s="239"/>
      <c r="S27" s="239"/>
      <c r="T27" s="239"/>
      <c r="U27" s="239"/>
      <c r="V27" s="239"/>
      <c r="W27" s="239"/>
      <c r="X27" s="239" t="str">
        <f>CONCATENATE(hi!A73,": ",hi!B73)</f>
        <v>8: Regione Svizzera meridionale</v>
      </c>
      <c r="Y27" s="239"/>
      <c r="Z27" s="239"/>
      <c r="AA27" s="239"/>
      <c r="AB27" s="239"/>
      <c r="AC27" s="239"/>
    </row>
    <row r="28" spans="1:30" x14ac:dyDescent="0.2">
      <c r="A28" s="45"/>
      <c r="B28" s="46"/>
      <c r="C28" s="153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  <c r="Q28" s="156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2"/>
    </row>
    <row r="29" spans="1:30" x14ac:dyDescent="0.2">
      <c r="A29" s="45"/>
      <c r="B29" s="46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8"/>
      <c r="R29" s="152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2"/>
    </row>
    <row r="30" spans="1:30" x14ac:dyDescent="0.2">
      <c r="A30" s="45"/>
      <c r="B30" s="46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8"/>
      <c r="R30" s="152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2"/>
    </row>
    <row r="31" spans="1:30" x14ac:dyDescent="0.2">
      <c r="A31" s="45"/>
      <c r="B31" s="46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8"/>
      <c r="R31" s="152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2"/>
    </row>
    <row r="32" spans="1:30" x14ac:dyDescent="0.2">
      <c r="A32" s="45"/>
      <c r="B32" s="46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8"/>
      <c r="R32" s="152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2"/>
    </row>
    <row r="33" spans="1:104" x14ac:dyDescent="0.2">
      <c r="A33" s="45"/>
      <c r="B33" s="46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8"/>
      <c r="R33" s="152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2"/>
    </row>
    <row r="34" spans="1:104" x14ac:dyDescent="0.2">
      <c r="A34" s="45"/>
      <c r="B34" s="46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8"/>
      <c r="R34" s="152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3"/>
    </row>
    <row r="35" spans="1:104" x14ac:dyDescent="0.2">
      <c r="A35" s="45"/>
      <c r="B35" s="46"/>
      <c r="C35" s="154"/>
      <c r="D35" s="152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3"/>
      <c r="Q35" s="158"/>
      <c r="R35" s="152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3"/>
    </row>
    <row r="36" spans="1:104" x14ac:dyDescent="0.2">
      <c r="A36" s="45"/>
      <c r="B36" s="46"/>
      <c r="C36" s="154"/>
      <c r="D36" s="152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3"/>
      <c r="Q36" s="158"/>
      <c r="R36" s="152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3"/>
    </row>
    <row r="37" spans="1:104" x14ac:dyDescent="0.2">
      <c r="A37" s="45"/>
      <c r="B37" s="46"/>
      <c r="C37" s="154"/>
      <c r="D37" s="152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4"/>
      <c r="Q37" s="158"/>
      <c r="R37" s="152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</row>
    <row r="38" spans="1:104" x14ac:dyDescent="0.2">
      <c r="A38" s="45"/>
      <c r="B38" s="46"/>
      <c r="C38" s="154"/>
      <c r="D38" s="152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4"/>
      <c r="Q38" s="158"/>
      <c r="R38" s="152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</row>
    <row r="39" spans="1:104" x14ac:dyDescent="0.2">
      <c r="A39" s="45"/>
      <c r="B39" s="46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4"/>
      <c r="Q39" s="158"/>
      <c r="R39" s="152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</row>
    <row r="40" spans="1:104" x14ac:dyDescent="0.2">
      <c r="A40" s="45"/>
      <c r="B40" s="46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9"/>
      <c r="Q40" s="239"/>
      <c r="R40" s="239"/>
      <c r="S40" s="239"/>
      <c r="T40" s="239"/>
      <c r="U40" s="239"/>
      <c r="V40" s="239"/>
      <c r="W40" s="239"/>
      <c r="X40" s="254"/>
      <c r="Y40" s="10"/>
      <c r="Z40" s="10"/>
      <c r="AA40" s="10"/>
      <c r="AB40" s="10"/>
      <c r="AC40" s="10"/>
    </row>
    <row r="41" spans="1:104" x14ac:dyDescent="0.2">
      <c r="A41" s="45"/>
      <c r="B41" s="46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104" x14ac:dyDescent="0.2">
      <c r="A42" s="45"/>
      <c r="B42" s="46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</row>
    <row r="43" spans="1:104" x14ac:dyDescent="0.2">
      <c r="A43" s="45"/>
      <c r="B43" s="46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</row>
    <row r="44" spans="1:104" x14ac:dyDescent="0.2">
      <c r="A44" s="45"/>
      <c r="B44" s="46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46"/>
      <c r="AE45" s="13"/>
      <c r="AF45" s="13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</row>
    <row r="46" spans="1:104" ht="9.9499999999999993" customHeight="1" x14ac:dyDescent="0.2">
      <c r="A46" s="13"/>
      <c r="B46" s="77"/>
      <c r="C46" s="240" t="s">
        <v>10</v>
      </c>
      <c r="D46" s="240"/>
      <c r="E46" s="240"/>
      <c r="F46" s="142"/>
      <c r="G46" s="142"/>
      <c r="H46" s="138" t="str">
        <f>te!A12</f>
        <v>Indici di mercato per immobili di reddito</v>
      </c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77"/>
      <c r="U46" s="143"/>
      <c r="V46" s="143"/>
      <c r="W46" s="143"/>
      <c r="X46" s="143"/>
      <c r="Y46" s="143"/>
      <c r="Z46" s="143"/>
      <c r="AA46" s="143"/>
      <c r="AB46" s="143"/>
      <c r="AC46" s="139" t="str">
        <f>hi!$G$5</f>
        <v>1° trimestre 2022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</row>
    <row r="51" spans="1:30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</row>
    <row r="52" spans="1:30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</row>
    <row r="53" spans="1:30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</row>
    <row r="54" spans="1:30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</row>
    <row r="55" spans="1:30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</row>
    <row r="56" spans="1:30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</row>
    <row r="57" spans="1:30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</row>
    <row r="58" spans="1:30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</row>
    <row r="59" spans="1:30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</row>
    <row r="60" spans="1:30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</row>
    <row r="61" spans="1:30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</row>
    <row r="62" spans="1:30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  <row r="63" spans="1:30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</row>
    <row r="64" spans="1:30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</row>
    <row r="65" spans="1:30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</row>
    <row r="66" spans="1:30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</row>
    <row r="67" spans="1:30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</row>
    <row r="68" spans="1:30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</row>
    <row r="69" spans="1:30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</row>
    <row r="70" spans="1:30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</row>
    <row r="71" spans="1:30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</row>
    <row r="72" spans="1:30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</row>
    <row r="73" spans="1:30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</row>
    <row r="74" spans="1:30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</row>
    <row r="75" spans="1:30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</row>
    <row r="76" spans="1:30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</row>
    <row r="77" spans="1:30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</row>
    <row r="78" spans="1:30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</row>
    <row r="79" spans="1:30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</row>
    <row r="80" spans="1:30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</row>
    <row r="81" spans="1:30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</row>
    <row r="82" spans="1:30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</row>
    <row r="83" spans="1:30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</row>
    <row r="84" spans="1:30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</row>
    <row r="85" spans="1:30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</row>
    <row r="86" spans="1:30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</row>
    <row r="87" spans="1:30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</row>
    <row r="88" spans="1:30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</row>
    <row r="89" spans="1:30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</row>
    <row r="90" spans="1:30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</row>
    <row r="91" spans="1:30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</row>
    <row r="92" spans="1:30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</row>
    <row r="93" spans="1:30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</row>
    <row r="94" spans="1:30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</row>
    <row r="95" spans="1:30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</row>
    <row r="96" spans="1:30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</row>
    <row r="97" spans="1:30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</row>
    <row r="98" spans="1:30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</row>
    <row r="99" spans="1:30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</row>
    <row r="100" spans="1:30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</row>
    <row r="101" spans="1:30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</row>
    <row r="102" spans="1:30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</row>
    <row r="103" spans="1:30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</row>
    <row r="104" spans="1:30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</row>
    <row r="105" spans="1:30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</row>
    <row r="106" spans="1:30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</row>
    <row r="107" spans="1:30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</row>
    <row r="108" spans="1:30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</row>
    <row r="109" spans="1:30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</row>
    <row r="110" spans="1:30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</row>
    <row r="111" spans="1:30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</row>
    <row r="112" spans="1:30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</row>
    <row r="113" spans="1:30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</row>
    <row r="114" spans="1:30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</row>
    <row r="115" spans="1:30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</row>
    <row r="116" spans="1:30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</row>
    <row r="117" spans="1:30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</row>
    <row r="118" spans="1:30" x14ac:dyDescent="0.2">
      <c r="A118" s="45"/>
      <c r="B118" s="45"/>
    </row>
    <row r="119" spans="1:30" x14ac:dyDescent="0.2">
      <c r="A119" s="45"/>
      <c r="B119" s="45"/>
    </row>
    <row r="120" spans="1:30" x14ac:dyDescent="0.2">
      <c r="A120" s="45"/>
      <c r="B120" s="45"/>
    </row>
    <row r="121" spans="1:30" x14ac:dyDescent="0.2">
      <c r="A121" s="45"/>
      <c r="B121" s="45"/>
    </row>
    <row r="122" spans="1:30" x14ac:dyDescent="0.2">
      <c r="A122" s="45"/>
      <c r="B122" s="45"/>
    </row>
    <row r="123" spans="1:30" x14ac:dyDescent="0.2">
      <c r="A123" s="45"/>
      <c r="B123" s="45"/>
    </row>
    <row r="124" spans="1:30" x14ac:dyDescent="0.2">
      <c r="A124" s="45"/>
      <c r="B124" s="45"/>
    </row>
    <row r="125" spans="1:30" x14ac:dyDescent="0.2">
      <c r="A125" s="45"/>
      <c r="B125" s="45"/>
    </row>
    <row r="126" spans="1:30" x14ac:dyDescent="0.2">
      <c r="A126" s="45"/>
      <c r="B126" s="45"/>
    </row>
    <row r="127" spans="1:30" x14ac:dyDescent="0.2">
      <c r="A127" s="45"/>
      <c r="B127" s="45"/>
    </row>
    <row r="128" spans="1:30" x14ac:dyDescent="0.2">
      <c r="A128" s="45"/>
      <c r="B128" s="45"/>
    </row>
    <row r="129" spans="1:31" x14ac:dyDescent="0.2">
      <c r="A129" s="45"/>
      <c r="B129" s="45"/>
    </row>
    <row r="130" spans="1:31" x14ac:dyDescent="0.2">
      <c r="A130" s="45"/>
      <c r="B130" s="45"/>
    </row>
    <row r="131" spans="1:31" x14ac:dyDescent="0.2">
      <c r="A131" s="45"/>
      <c r="B131" s="45"/>
    </row>
    <row r="132" spans="1:31" x14ac:dyDescent="0.2">
      <c r="A132" s="45"/>
      <c r="B132" s="45"/>
    </row>
    <row r="133" spans="1:31" x14ac:dyDescent="0.2">
      <c r="A133" s="45"/>
      <c r="B133" s="45"/>
    </row>
    <row r="134" spans="1:31" x14ac:dyDescent="0.2">
      <c r="A134" s="45"/>
      <c r="B134" s="45"/>
    </row>
    <row r="135" spans="1:31" x14ac:dyDescent="0.2">
      <c r="A135" s="45"/>
      <c r="B135" s="45"/>
    </row>
    <row r="136" spans="1:31" x14ac:dyDescent="0.2">
      <c r="A136" s="45"/>
      <c r="B136" s="45"/>
    </row>
    <row r="137" spans="1:31" x14ac:dyDescent="0.2">
      <c r="A137" s="45"/>
      <c r="B137" s="45"/>
    </row>
    <row r="138" spans="1:31" x14ac:dyDescent="0.2">
      <c r="A138" s="45"/>
      <c r="B138" s="45"/>
    </row>
    <row r="139" spans="1:31" x14ac:dyDescent="0.2">
      <c r="A139" s="45"/>
      <c r="B139" s="45"/>
    </row>
    <row r="140" spans="1:31" x14ac:dyDescent="0.2">
      <c r="A140" s="45"/>
      <c r="B140" s="45"/>
    </row>
    <row r="141" spans="1:31" x14ac:dyDescent="0.2">
      <c r="A141" s="45"/>
      <c r="B141" s="45"/>
    </row>
    <row r="142" spans="1:31" x14ac:dyDescent="0.2">
      <c r="A142" s="45"/>
      <c r="B142" s="45"/>
    </row>
    <row r="143" spans="1:31" ht="15" x14ac:dyDescent="0.2">
      <c r="A143" s="45"/>
      <c r="B143" s="45"/>
      <c r="AE143" s="76"/>
    </row>
    <row r="144" spans="1:31" x14ac:dyDescent="0.2">
      <c r="A144" s="45"/>
      <c r="B144" s="45"/>
    </row>
    <row r="145" spans="1:2" x14ac:dyDescent="0.2">
      <c r="A145" s="45"/>
      <c r="B145" s="45"/>
    </row>
    <row r="146" spans="1:2" x14ac:dyDescent="0.2">
      <c r="A146" s="45"/>
      <c r="B146" s="45"/>
    </row>
    <row r="147" spans="1:2" x14ac:dyDescent="0.2">
      <c r="A147" s="45"/>
      <c r="B147" s="45"/>
    </row>
    <row r="148" spans="1:2" x14ac:dyDescent="0.2">
      <c r="A148" s="45"/>
      <c r="B148" s="45"/>
    </row>
    <row r="149" spans="1:2" x14ac:dyDescent="0.2">
      <c r="A149" s="45"/>
      <c r="B149" s="45"/>
    </row>
    <row r="150" spans="1:2" x14ac:dyDescent="0.2">
      <c r="A150" s="45"/>
      <c r="B150" s="45"/>
    </row>
    <row r="151" spans="1:2" x14ac:dyDescent="0.2">
      <c r="A151" s="45"/>
      <c r="B151" s="45"/>
    </row>
    <row r="152" spans="1:2" x14ac:dyDescent="0.2">
      <c r="A152" s="45"/>
      <c r="B152" s="45"/>
    </row>
    <row r="153" spans="1:2" x14ac:dyDescent="0.2">
      <c r="A153" s="45"/>
      <c r="B153" s="45"/>
    </row>
    <row r="154" spans="1:2" x14ac:dyDescent="0.2">
      <c r="A154" s="45"/>
      <c r="B154" s="45"/>
    </row>
    <row r="155" spans="1:2" x14ac:dyDescent="0.2">
      <c r="A155" s="45"/>
      <c r="B155" s="45"/>
    </row>
    <row r="156" spans="1:2" x14ac:dyDescent="0.2">
      <c r="A156" s="45"/>
      <c r="B156" s="45"/>
    </row>
    <row r="157" spans="1:2" x14ac:dyDescent="0.2">
      <c r="A157" s="45"/>
      <c r="B157" s="45"/>
    </row>
    <row r="158" spans="1:2" x14ac:dyDescent="0.2">
      <c r="A158" s="45"/>
      <c r="B158" s="45"/>
    </row>
    <row r="159" spans="1:2" x14ac:dyDescent="0.2">
      <c r="A159" s="45"/>
      <c r="B159" s="45"/>
    </row>
    <row r="160" spans="1:2" x14ac:dyDescent="0.2">
      <c r="A160" s="45"/>
      <c r="B160" s="45"/>
    </row>
    <row r="161" spans="1:2" x14ac:dyDescent="0.2">
      <c r="A161" s="45"/>
      <c r="B161" s="45"/>
    </row>
    <row r="162" spans="1:2" x14ac:dyDescent="0.2">
      <c r="A162" s="45"/>
      <c r="B162" s="45"/>
    </row>
    <row r="163" spans="1:2" x14ac:dyDescent="0.2">
      <c r="A163" s="45"/>
      <c r="B163" s="45"/>
    </row>
    <row r="164" spans="1:2" x14ac:dyDescent="0.2">
      <c r="A164" s="45"/>
      <c r="B164" s="45"/>
    </row>
    <row r="165" spans="1:2" x14ac:dyDescent="0.2">
      <c r="A165" s="45"/>
      <c r="B165" s="45"/>
    </row>
    <row r="166" spans="1:2" x14ac:dyDescent="0.2">
      <c r="A166" s="45"/>
      <c r="B166" s="45"/>
    </row>
    <row r="167" spans="1:2" x14ac:dyDescent="0.2">
      <c r="A167" s="45"/>
      <c r="B167" s="45"/>
    </row>
    <row r="168" spans="1:2" x14ac:dyDescent="0.2">
      <c r="A168" s="45"/>
      <c r="B168" s="45"/>
    </row>
    <row r="169" spans="1:2" x14ac:dyDescent="0.2">
      <c r="A169" s="45"/>
      <c r="B169" s="45"/>
    </row>
    <row r="170" spans="1:2" x14ac:dyDescent="0.2">
      <c r="A170" s="45"/>
      <c r="B170" s="45"/>
    </row>
    <row r="171" spans="1:2" x14ac:dyDescent="0.2">
      <c r="A171" s="45"/>
      <c r="B171" s="45"/>
    </row>
    <row r="172" spans="1:2" x14ac:dyDescent="0.2">
      <c r="A172" s="45"/>
      <c r="B172" s="45"/>
    </row>
    <row r="173" spans="1:2" x14ac:dyDescent="0.2">
      <c r="A173" s="45"/>
      <c r="B173" s="45"/>
    </row>
    <row r="174" spans="1:2" x14ac:dyDescent="0.2">
      <c r="A174" s="45"/>
      <c r="B174" s="45"/>
    </row>
    <row r="175" spans="1:2" x14ac:dyDescent="0.2">
      <c r="A175" s="45"/>
      <c r="B175" s="45"/>
    </row>
    <row r="176" spans="1:2" x14ac:dyDescent="0.2">
      <c r="A176" s="45"/>
      <c r="B176" s="45"/>
    </row>
    <row r="177" spans="1:2" x14ac:dyDescent="0.2">
      <c r="A177" s="45"/>
      <c r="B177" s="45"/>
    </row>
    <row r="178" spans="1:2" x14ac:dyDescent="0.2">
      <c r="A178" s="45"/>
      <c r="B178" s="45"/>
    </row>
    <row r="179" spans="1:2" x14ac:dyDescent="0.2">
      <c r="A179" s="45"/>
      <c r="B179" s="45"/>
    </row>
    <row r="180" spans="1:2" x14ac:dyDescent="0.2">
      <c r="A180" s="45"/>
      <c r="B180" s="45"/>
    </row>
    <row r="181" spans="1:2" x14ac:dyDescent="0.2">
      <c r="A181" s="45"/>
      <c r="B181" s="45"/>
    </row>
    <row r="182" spans="1:2" x14ac:dyDescent="0.2">
      <c r="A182" s="45"/>
      <c r="B182" s="45"/>
    </row>
    <row r="183" spans="1:2" x14ac:dyDescent="0.2">
      <c r="A183" s="45"/>
      <c r="B183" s="45"/>
    </row>
    <row r="184" spans="1:2" x14ac:dyDescent="0.2">
      <c r="A184" s="45"/>
      <c r="B184" s="45"/>
    </row>
    <row r="185" spans="1:2" x14ac:dyDescent="0.2">
      <c r="A185" s="45"/>
      <c r="B185" s="45"/>
    </row>
    <row r="186" spans="1:2" x14ac:dyDescent="0.2">
      <c r="A186" s="45"/>
      <c r="B186" s="45"/>
    </row>
    <row r="187" spans="1:2" x14ac:dyDescent="0.2">
      <c r="A187" s="45"/>
      <c r="B187" s="45"/>
    </row>
    <row r="188" spans="1:2" x14ac:dyDescent="0.2">
      <c r="A188" s="45"/>
      <c r="B188" s="45"/>
    </row>
    <row r="189" spans="1:2" x14ac:dyDescent="0.2">
      <c r="A189" s="45"/>
      <c r="B189" s="45"/>
    </row>
    <row r="190" spans="1:2" x14ac:dyDescent="0.2">
      <c r="A190" s="45"/>
      <c r="B190" s="45"/>
    </row>
    <row r="191" spans="1:2" x14ac:dyDescent="0.2">
      <c r="A191" s="45"/>
      <c r="B191" s="45"/>
    </row>
    <row r="192" spans="1:2" x14ac:dyDescent="0.2">
      <c r="A192" s="45"/>
      <c r="B192" s="45"/>
    </row>
    <row r="193" spans="1:2" x14ac:dyDescent="0.2">
      <c r="A193" s="45"/>
      <c r="B193" s="45"/>
    </row>
    <row r="194" spans="1:2" x14ac:dyDescent="0.2">
      <c r="A194" s="45"/>
      <c r="B194" s="45"/>
    </row>
    <row r="195" spans="1:2" x14ac:dyDescent="0.2">
      <c r="A195" s="45"/>
      <c r="B195" s="45"/>
    </row>
    <row r="196" spans="1:2" x14ac:dyDescent="0.2">
      <c r="A196" s="45"/>
      <c r="B196" s="45"/>
    </row>
    <row r="197" spans="1:2" x14ac:dyDescent="0.2">
      <c r="A197" s="45"/>
      <c r="B197" s="45"/>
    </row>
    <row r="198" spans="1:2" x14ac:dyDescent="0.2">
      <c r="A198" s="45"/>
      <c r="B198" s="45"/>
    </row>
    <row r="199" spans="1:2" x14ac:dyDescent="0.2">
      <c r="A199" s="45"/>
      <c r="B199" s="45"/>
    </row>
    <row r="200" spans="1:2" x14ac:dyDescent="0.2">
      <c r="A200" s="45"/>
      <c r="B200" s="45"/>
    </row>
    <row r="201" spans="1:2" x14ac:dyDescent="0.2">
      <c r="A201" s="45"/>
      <c r="B201" s="45"/>
    </row>
    <row r="202" spans="1:2" x14ac:dyDescent="0.2">
      <c r="A202" s="45"/>
      <c r="B202" s="45"/>
    </row>
    <row r="203" spans="1:2" x14ac:dyDescent="0.2">
      <c r="A203" s="45"/>
      <c r="B203" s="45"/>
    </row>
    <row r="204" spans="1:2" x14ac:dyDescent="0.2">
      <c r="A204" s="45"/>
      <c r="B204" s="45"/>
    </row>
    <row r="205" spans="1:2" x14ac:dyDescent="0.2">
      <c r="A205" s="45"/>
      <c r="B205" s="45"/>
    </row>
    <row r="206" spans="1:2" x14ac:dyDescent="0.2">
      <c r="A206" s="45"/>
      <c r="B206" s="45"/>
    </row>
    <row r="207" spans="1:2" x14ac:dyDescent="0.2">
      <c r="A207" s="45"/>
      <c r="B207" s="45"/>
    </row>
    <row r="208" spans="1:2" x14ac:dyDescent="0.2">
      <c r="A208" s="45"/>
      <c r="B208" s="45"/>
    </row>
    <row r="209" spans="1:2" x14ac:dyDescent="0.2">
      <c r="A209" s="45"/>
      <c r="B209" s="45"/>
    </row>
    <row r="210" spans="1:2" x14ac:dyDescent="0.2">
      <c r="A210" s="45"/>
      <c r="B210" s="45"/>
    </row>
    <row r="211" spans="1:2" x14ac:dyDescent="0.2">
      <c r="A211" s="45"/>
      <c r="B211" s="45"/>
    </row>
    <row r="212" spans="1:2" x14ac:dyDescent="0.2">
      <c r="A212" s="45"/>
      <c r="B212" s="45"/>
    </row>
    <row r="213" spans="1:2" x14ac:dyDescent="0.2">
      <c r="A213" s="45"/>
      <c r="B213" s="45"/>
    </row>
    <row r="214" spans="1:2" x14ac:dyDescent="0.2">
      <c r="A214" s="45"/>
      <c r="B214" s="45"/>
    </row>
    <row r="215" spans="1:2" x14ac:dyDescent="0.2">
      <c r="A215" s="45"/>
      <c r="B215" s="45"/>
    </row>
    <row r="216" spans="1:2" x14ac:dyDescent="0.2">
      <c r="A216" s="45"/>
      <c r="B216" s="45"/>
    </row>
    <row r="217" spans="1:2" x14ac:dyDescent="0.2">
      <c r="A217" s="45"/>
      <c r="B217" s="45"/>
    </row>
    <row r="218" spans="1:2" x14ac:dyDescent="0.2">
      <c r="A218" s="45"/>
      <c r="B218" s="45"/>
    </row>
    <row r="219" spans="1:2" x14ac:dyDescent="0.2">
      <c r="A219" s="45"/>
      <c r="B219" s="45"/>
    </row>
    <row r="220" spans="1:2" x14ac:dyDescent="0.2">
      <c r="A220" s="45"/>
      <c r="B220" s="45"/>
    </row>
    <row r="221" spans="1:2" x14ac:dyDescent="0.2">
      <c r="A221" s="45"/>
      <c r="B221" s="45"/>
    </row>
    <row r="222" spans="1:2" x14ac:dyDescent="0.2">
      <c r="A222" s="45"/>
      <c r="B222" s="45"/>
    </row>
    <row r="223" spans="1:2" x14ac:dyDescent="0.2">
      <c r="A223" s="45"/>
      <c r="B223" s="45"/>
    </row>
    <row r="224" spans="1:2" x14ac:dyDescent="0.2">
      <c r="A224" s="45"/>
      <c r="B224" s="45"/>
    </row>
    <row r="225" spans="1:2" x14ac:dyDescent="0.2">
      <c r="A225" s="45"/>
      <c r="B225" s="45"/>
    </row>
    <row r="226" spans="1:2" x14ac:dyDescent="0.2">
      <c r="A226" s="45"/>
      <c r="B226" s="45"/>
    </row>
    <row r="227" spans="1:2" x14ac:dyDescent="0.2">
      <c r="A227" s="45"/>
      <c r="B227" s="45"/>
    </row>
    <row r="228" spans="1:2" x14ac:dyDescent="0.2">
      <c r="A228" s="45"/>
      <c r="B228" s="45"/>
    </row>
    <row r="229" spans="1:2" x14ac:dyDescent="0.2">
      <c r="A229" s="45"/>
      <c r="B229" s="45"/>
    </row>
    <row r="230" spans="1:2" x14ac:dyDescent="0.2">
      <c r="A230" s="45"/>
      <c r="B230" s="45"/>
    </row>
    <row r="231" spans="1:2" x14ac:dyDescent="0.2">
      <c r="A231" s="45"/>
      <c r="B231" s="45"/>
    </row>
    <row r="232" spans="1:2" x14ac:dyDescent="0.2">
      <c r="A232" s="45"/>
      <c r="B232" s="45"/>
    </row>
    <row r="233" spans="1:2" x14ac:dyDescent="0.2">
      <c r="A233" s="45"/>
      <c r="B233" s="45"/>
    </row>
    <row r="234" spans="1:2" x14ac:dyDescent="0.2">
      <c r="A234" s="45"/>
      <c r="B234" s="45"/>
    </row>
    <row r="235" spans="1:2" x14ac:dyDescent="0.2">
      <c r="A235" s="45"/>
      <c r="B235" s="45"/>
    </row>
    <row r="236" spans="1:2" x14ac:dyDescent="0.2">
      <c r="A236" s="45"/>
      <c r="B236" s="45"/>
    </row>
    <row r="237" spans="1:2" x14ac:dyDescent="0.2">
      <c r="A237" s="45"/>
      <c r="B237" s="45"/>
    </row>
    <row r="238" spans="1:2" x14ac:dyDescent="0.2">
      <c r="A238" s="45"/>
      <c r="B238" s="45"/>
    </row>
    <row r="239" spans="1:2" x14ac:dyDescent="0.2">
      <c r="A239" s="45"/>
      <c r="B239" s="45"/>
    </row>
    <row r="240" spans="1:2" x14ac:dyDescent="0.2">
      <c r="A240" s="45"/>
      <c r="B240" s="45"/>
    </row>
  </sheetData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5"/>
  <sheetViews>
    <sheetView topLeftCell="A16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3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3" t="str">
        <f>hi!D62&amp;", "&amp;hi!$G$5</f>
        <v>Regione lago Lemano, 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5"/>
      <c r="F6" s="125" t="str">
        <f>te!A58</f>
        <v>Indice: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5"/>
      <c r="F7" s="125" t="str">
        <f>te!A25</f>
        <v>Regione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3"/>
      <c r="D8" s="73"/>
      <c r="E8" s="127"/>
      <c r="F8" s="10"/>
      <c r="G8" s="10"/>
      <c r="H8" s="10"/>
      <c r="I8" s="10"/>
      <c r="J8" s="10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",hi!D62," ",te!A113)</f>
        <v>Indici Regione lago Lemano (1. trimestre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",hi!D62)</f>
        <v>Rendimento totale Regione lago Lemano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29"/>
      <c r="D12" s="129"/>
      <c r="E12" s="129"/>
      <c r="F12" s="129"/>
      <c r="G12" s="129"/>
      <c r="H12" s="129"/>
      <c r="I12" s="129"/>
      <c r="J12" s="129"/>
      <c r="K12" s="129"/>
      <c r="L12" s="82"/>
      <c r="M12" s="129"/>
      <c r="N12" s="129"/>
      <c r="O12" s="129"/>
      <c r="P12" s="129"/>
      <c r="Q12" s="129"/>
      <c r="R12" s="129"/>
      <c r="S12" s="129"/>
      <c r="T12" s="129"/>
      <c r="U12" s="129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>Immobili ad uso misto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C55</f>
        <v>Immobili ad uso misto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Fonte: indici di mercato per immobili di reddito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I valori dell'anno in corso sono provvisori e si riferiscono ai trimestri finora disponibili. Stato dei dati: 31 marzo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Fonte: indici di mercato per immobili di reddito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Tassi di variazione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Rendimenti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177"/>
      <c r="Q37" s="177"/>
      <c r="R37" s="177"/>
      <c r="S37" s="177"/>
      <c r="T37" s="177"/>
      <c r="U37" s="177"/>
      <c r="V37" s="11"/>
      <c r="X37" s="13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</row>
    <row r="38" spans="1:105" ht="15" customHeight="1" x14ac:dyDescent="0.2">
      <c r="A38" s="13"/>
      <c r="B38" s="79"/>
      <c r="C38" s="107"/>
      <c r="D38" s="108"/>
      <c r="E38" s="109" t="str">
        <f>D57</f>
        <v>Reddito netto</v>
      </c>
      <c r="F38" s="109"/>
      <c r="G38" s="109" t="str">
        <f t="shared" ref="G38" si="0">F57</f>
        <v>Valore di mercato</v>
      </c>
      <c r="H38" s="109"/>
      <c r="I38" s="109"/>
      <c r="J38" s="109"/>
      <c r="K38" s="109"/>
      <c r="L38" s="22"/>
      <c r="M38" s="22"/>
      <c r="N38" s="10"/>
      <c r="O38" s="122"/>
      <c r="P38" s="92"/>
      <c r="Q38" s="122" t="str">
        <f>P57</f>
        <v>da cash-flow</v>
      </c>
      <c r="R38" s="92"/>
      <c r="S38" s="122" t="str">
        <f>R57</f>
        <v>da variazione di valore</v>
      </c>
      <c r="T38" s="92"/>
      <c r="U38" s="122" t="str">
        <f>T57</f>
        <v>Rendimento totale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C108</f>
        <v>2021:4 - 2022:1</v>
      </c>
      <c r="D39" s="252"/>
      <c r="E39" s="110">
        <f>E108</f>
        <v>6.1292555517042935E-3</v>
      </c>
      <c r="F39" s="111"/>
      <c r="G39" s="110">
        <f>G108</f>
        <v>1.5347348034786545E-2</v>
      </c>
      <c r="H39" s="111"/>
      <c r="I39" s="110"/>
      <c r="J39" s="110"/>
      <c r="K39" s="110"/>
      <c r="L39" s="22"/>
      <c r="M39" s="258">
        <f>K79</f>
        <v>2021</v>
      </c>
      <c r="N39" s="252"/>
      <c r="O39" s="110"/>
      <c r="P39" s="111"/>
      <c r="Q39" s="110">
        <f>Q79</f>
        <v>3.3326756256958107E-2</v>
      </c>
      <c r="R39" s="111"/>
      <c r="S39" s="110">
        <f>S79</f>
        <v>3.9687992927253555E-3</v>
      </c>
      <c r="T39" s="110"/>
      <c r="U39" s="110">
        <f>U79</f>
        <v>3.729555554968346E-2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C109</f>
        <v>2021:1 - 2022:1</v>
      </c>
      <c r="D40" s="252"/>
      <c r="E40" s="110">
        <f>E109</f>
        <v>3.026087989985915E-2</v>
      </c>
      <c r="F40" s="111"/>
      <c r="G40" s="110">
        <f>G109</f>
        <v>8.6550522913981354E-2</v>
      </c>
      <c r="H40" s="111"/>
      <c r="I40" s="110"/>
      <c r="J40" s="110"/>
      <c r="K40" s="110"/>
      <c r="L40" s="22"/>
      <c r="M40" s="252" t="str">
        <f>K80</f>
        <v>2022*</v>
      </c>
      <c r="N40" s="252"/>
      <c r="O40" s="110"/>
      <c r="P40" s="111"/>
      <c r="Q40" s="110">
        <f>Q80</f>
        <v>3.4037557831964604E-2</v>
      </c>
      <c r="R40" s="111"/>
      <c r="S40" s="110">
        <f>S80</f>
        <v>6.092299179429124E-2</v>
      </c>
      <c r="T40" s="110"/>
      <c r="U40" s="110">
        <f>U80</f>
        <v>9.4960549626255844E-2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C110</f>
        <v>Fonte: indici di mercato per immobili di reddito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I valori dell'anno in corso sono provvisori e si riferiscono ai trimestri finora disponibili. Stato dei dati: 31 marzo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Fonte: indici di mercato per immobili di reddito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Indici di mercato per immobili di reddito</v>
      </c>
      <c r="G46" s="240"/>
      <c r="H46" s="240"/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1° trimestre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6"/>
      <c r="B50" s="85"/>
      <c r="C50" s="86"/>
      <c r="D50" s="86"/>
      <c r="E50" s="164"/>
      <c r="F50" s="165"/>
      <c r="G50" s="164"/>
      <c r="H50" s="165"/>
      <c r="I50" s="164"/>
      <c r="J50" s="165"/>
      <c r="K50" s="16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5"/>
      <c r="B51" s="85"/>
      <c r="C51" s="88"/>
      <c r="D51" s="88"/>
      <c r="E51" s="164"/>
      <c r="F51" s="164"/>
      <c r="G51" s="164"/>
      <c r="H51" s="164"/>
      <c r="I51" s="164"/>
      <c r="J51" s="164"/>
      <c r="K51" s="164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7"/>
      <c r="C52" s="89"/>
      <c r="D52" s="80"/>
      <c r="E52" s="167" t="str">
        <f>VLOOKUP(hi!$C$33,hi!$A$34:$O$38,hi!$L$39,FALSE)</f>
        <v>Reddito netto</v>
      </c>
      <c r="F52" s="168"/>
      <c r="G52" s="167" t="str">
        <f>VLOOKUP(hi!$C$33,hi!$A$34:$O$38,hi!$M$39,FALSE)</f>
        <v>Valore di mercato</v>
      </c>
      <c r="H52" s="168"/>
      <c r="I52" s="167" t="str">
        <f>VLOOKUP(hi!$C$33,hi!$A$34:$O$38,13,FALSE)</f>
        <v>Valore di mercato</v>
      </c>
      <c r="J52" s="168"/>
      <c r="K52" s="169">
        <f>VLOOKUP(hi!$C$33,hi!$A$34:$O$38,14,FALSE)</f>
        <v>0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7"/>
      <c r="C53" s="112"/>
      <c r="D53" s="113"/>
      <c r="E53" s="171" t="str">
        <f>VLOOKUP(hi!$C$33,hi!$A$34:$K$38,hi!$H$39,FALSE)</f>
        <v>gem_nemiet</v>
      </c>
      <c r="F53" s="171"/>
      <c r="G53" s="171" t="str">
        <f>VLOOKUP(hi!$C$33,hi!$A$34:$K$38,hi!$I$39,FALSE)</f>
        <v>gem_mw</v>
      </c>
      <c r="H53" s="171"/>
      <c r="I53" s="171" t="str">
        <f>VLOOKUP(hi!$C$33,hi!$A$34:$K$38,9,FALSE)</f>
        <v>gem_mw</v>
      </c>
      <c r="J53" s="186"/>
      <c r="K53" s="112">
        <f>VLOOKUP(hi!$C$33,hi!$A$34:$K$38,10,FALSE)</f>
        <v>0</v>
      </c>
      <c r="L53" s="112"/>
      <c r="M53" s="112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60" t="str">
        <f>CONCATENATE(te!A110," ",hi!D62," ",te!A113)</f>
        <v>Indici Regione lago Lemano (1. trimestre 2010 = 100)</v>
      </c>
      <c r="D54" s="260"/>
      <c r="E54" s="260"/>
      <c r="F54" s="260"/>
      <c r="G54" s="260"/>
      <c r="H54" s="260"/>
      <c r="I54" s="260"/>
      <c r="J54" s="78"/>
      <c r="K54" s="82" t="str">
        <f>CONCATENATE(te!A78," "&amp;te!A57&amp;" ",te!A110," ",hi!D62," ",te!A112)</f>
        <v>Rendimenti e  Indici Regione lago Lemano media annuale 2000 = 100)</v>
      </c>
      <c r="L54" s="82"/>
      <c r="M54" s="82"/>
      <c r="N54" s="82"/>
      <c r="O54" s="82"/>
      <c r="P54" s="82"/>
      <c r="Q54" s="82"/>
      <c r="R54" s="82"/>
      <c r="S54" s="82"/>
      <c r="T54" s="11"/>
      <c r="U54" s="178"/>
      <c r="V54" s="178"/>
      <c r="X54" s="17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5" t="str">
        <f>VLOOKUP(hi!C33,hi!A34:B38,2,FALSE)</f>
        <v>Immobili ad uso misto</v>
      </c>
      <c r="D55" s="95"/>
      <c r="E55" s="95"/>
      <c r="F55" s="95"/>
      <c r="G55" s="95"/>
      <c r="H55" s="95"/>
      <c r="I55" s="95"/>
      <c r="J55" s="78"/>
      <c r="K55" s="95" t="str">
        <f>C55</f>
        <v>Immobili ad uso misto</v>
      </c>
      <c r="L55" s="95"/>
      <c r="M55" s="95"/>
      <c r="N55" s="95"/>
      <c r="O55" s="95"/>
      <c r="P55" s="95"/>
      <c r="Q55" s="95"/>
      <c r="R55" s="95"/>
      <c r="S55" s="95"/>
      <c r="T55" s="11"/>
      <c r="U55" s="178"/>
      <c r="V55" s="178"/>
      <c r="X55" s="17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7"/>
      <c r="D56" s="177"/>
      <c r="E56" s="177"/>
      <c r="F56" s="177"/>
      <c r="G56" s="177"/>
      <c r="H56" s="177"/>
      <c r="I56" s="177"/>
      <c r="J56" s="82"/>
      <c r="K56" s="177"/>
      <c r="L56" s="177"/>
      <c r="M56" s="82"/>
      <c r="N56" s="82"/>
      <c r="O56" s="82"/>
      <c r="P56" s="82"/>
      <c r="Q56" s="219" t="str">
        <f>te!$A$75</f>
        <v>Rendimento da cash-flow</v>
      </c>
      <c r="R56" s="219"/>
      <c r="S56" s="219" t="str">
        <f>te!$A$76</f>
        <v>Rendimento da variazione di valore</v>
      </c>
      <c r="T56" s="11"/>
      <c r="U56" s="178"/>
      <c r="V56" s="178"/>
      <c r="X56" s="13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</row>
    <row r="57" spans="1:105" s="96" customFormat="1" ht="15" customHeight="1" x14ac:dyDescent="0.2">
      <c r="A57" s="91"/>
      <c r="B57" s="97"/>
      <c r="C57" s="95"/>
      <c r="D57" s="257" t="str">
        <f>VLOOKUP(hi!$C$33,hi!$A$34:$S$38,hi!$P$39,FALSE)</f>
        <v>Reddito netto</v>
      </c>
      <c r="E57" s="257"/>
      <c r="F57" s="257" t="str">
        <f>VLOOKUP(hi!$C$33,hi!$A$34:$S$38,hi!$Q$39,FALSE)</f>
        <v>Valore di mercato</v>
      </c>
      <c r="G57" s="257"/>
      <c r="H57" s="257"/>
      <c r="I57" s="257"/>
      <c r="J57" s="92"/>
      <c r="K57" s="120"/>
      <c r="L57" s="250" t="str">
        <f>D57</f>
        <v>Reddito netto</v>
      </c>
      <c r="M57" s="250"/>
      <c r="N57" s="250" t="str">
        <f>F57</f>
        <v>Valore di mercato</v>
      </c>
      <c r="O57" s="250"/>
      <c r="P57" s="250" t="str">
        <f>te!A83</f>
        <v>da cash-flow</v>
      </c>
      <c r="Q57" s="250"/>
      <c r="R57" s="250" t="str">
        <f>te!A84</f>
        <v>da variazione di valore</v>
      </c>
      <c r="S57" s="250"/>
      <c r="T57" s="250" t="str">
        <f>te!A77</f>
        <v>Rendimento totale</v>
      </c>
      <c r="U57" s="250"/>
      <c r="V57" s="92"/>
      <c r="W57" s="91"/>
      <c r="X57" s="170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5" ht="15" customHeight="1" x14ac:dyDescent="0.2">
      <c r="A58" s="13"/>
      <c r="B58" s="99">
        <v>5</v>
      </c>
      <c r="C58" s="114" t="s">
        <v>17</v>
      </c>
      <c r="D58" s="115"/>
      <c r="E58" s="116">
        <f>VLOOKUP(CONCATENATE($E$53,"_Qu_",hi!$C$62),fpre_reg_dat!$A$2:$BG$144,FPRE_REG!$B58,0)</f>
        <v>100</v>
      </c>
      <c r="F58" s="116"/>
      <c r="G58" s="116">
        <f>VLOOKUP(CONCATENATE($G$53,"_Qu_",hi!$C$62),fpre_reg_dat!$A$2:$BG$144,FPRE_REG!$B58,0)</f>
        <v>100</v>
      </c>
      <c r="H58" s="116"/>
      <c r="I58" s="116"/>
      <c r="J58" s="99">
        <v>5</v>
      </c>
      <c r="K58" s="117">
        <v>2000</v>
      </c>
      <c r="L58" s="118"/>
      <c r="M58" s="119">
        <f>VLOOKUP(CONCATENATE($E$53,"_Ja_",hi!$C$62),fpre_reg_dat!$A$2:$BG$144,FPRE_REG!$J58,0)</f>
        <v>100</v>
      </c>
      <c r="N58" s="119"/>
      <c r="O58" s="119">
        <f>VLOOKUP(CONCATENATE($G$53,"_Ja_",hi!$C$62),fpre_reg_dat!$A$2:$BG$144,FPRE_REG!$J58,0)</f>
        <v>100</v>
      </c>
      <c r="P58" s="162"/>
      <c r="Q58" s="121" t="str">
        <f>VLOOKUP(CONCATENATE($Q$53,"_Ja_",hi!$C$62),fpre_reg_dat!$A$2:$BG$144,FPRE_REG!$J58,0)</f>
        <v>-</v>
      </c>
      <c r="R58" s="162"/>
      <c r="S58" s="121" t="str">
        <f>VLOOKUP(CONCATENATE($S$53,"_Ja_",hi!$C$62),fpre_reg_dat!$A$2:$BG$144,FPRE_REG!$J58,0)</f>
        <v>-</v>
      </c>
      <c r="U58" s="110" t="s">
        <v>3832</v>
      </c>
      <c r="V58" s="178"/>
      <c r="X58" s="17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99">
        <f>+B58+1</f>
        <v>6</v>
      </c>
      <c r="C59" s="114" t="s">
        <v>18</v>
      </c>
      <c r="D59" s="115"/>
      <c r="E59" s="116">
        <f>VLOOKUP(CONCATENATE($E$53,"_Qu_",hi!$C$62),fpre_reg_dat!$A$2:$BG$144,FPRE_REG!$B59,0)</f>
        <v>101.17671496500424</v>
      </c>
      <c r="F59" s="116"/>
      <c r="G59" s="116">
        <f>VLOOKUP(CONCATENATE($G$53,"_Qu_",hi!$C$62),fpre_reg_dat!$A$2:$BG$144,FPRE_REG!$B59,0)</f>
        <v>101.13687449001472</v>
      </c>
      <c r="H59" s="116"/>
      <c r="I59" s="116"/>
      <c r="J59" s="99">
        <f t="shared" ref="J59:J80" si="1">+J58+1</f>
        <v>6</v>
      </c>
      <c r="K59" s="114">
        <v>2001</v>
      </c>
      <c r="L59" s="115"/>
      <c r="M59" s="116">
        <f>VLOOKUP(CONCATENATE($E$53,"_Ja_",hi!$C$62),fpre_reg_dat!$A$2:$BG$144,FPRE_REG!$J59,0)</f>
        <v>105.449187987725</v>
      </c>
      <c r="N59" s="116"/>
      <c r="O59" s="116">
        <f>VLOOKUP(CONCATENATE($G$53,"_Ja_",hi!$C$62),fpre_reg_dat!$A$2:$BG$144,FPRE_REG!$J59,0)</f>
        <v>110.85449068540902</v>
      </c>
      <c r="P59" s="162"/>
      <c r="Q59" s="121">
        <f>VLOOKUP(CONCATENATE($Q$53,"_Ja_",hi!$C$62),fpre_reg_dat!$A$2:$BG$144,FPRE_REG!$J59,0)</f>
        <v>5.5904558984071824E-2</v>
      </c>
      <c r="R59" s="162"/>
      <c r="S59" s="121">
        <f>VLOOKUP(CONCATENATE($S$53,"_Ja_",hi!$C$62),fpre_reg_dat!$A$2:$BG$144,FPRE_REG!$J59,0)</f>
        <v>0.10854490685409032</v>
      </c>
      <c r="T59" s="162"/>
      <c r="U59" s="162">
        <f>S59+Q59</f>
        <v>0.16444946583816214</v>
      </c>
      <c r="V59" s="178"/>
      <c r="W59" s="205"/>
      <c r="X59" s="17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99">
        <f t="shared" ref="B60:B106" si="2">+B59+1</f>
        <v>7</v>
      </c>
      <c r="C60" s="114" t="s">
        <v>19</v>
      </c>
      <c r="D60" s="115"/>
      <c r="E60" s="116">
        <f>VLOOKUP(CONCATENATE($E$53,"_Qu_",hi!$C$62),fpre_reg_dat!$A$2:$BG$144,FPRE_REG!$B60,0)</f>
        <v>100.14709085841973</v>
      </c>
      <c r="F60" s="116"/>
      <c r="G60" s="116">
        <f>VLOOKUP(CONCATENATE($G$53,"_Qu_",hi!$C$62),fpre_reg_dat!$A$2:$BG$144,FPRE_REG!$B60,0)</f>
        <v>100.03793850034987</v>
      </c>
      <c r="H60" s="116"/>
      <c r="I60" s="116"/>
      <c r="J60" s="99">
        <f t="shared" si="1"/>
        <v>7</v>
      </c>
      <c r="K60" s="114">
        <v>2002</v>
      </c>
      <c r="L60" s="115"/>
      <c r="M60" s="116">
        <f>VLOOKUP(CONCATENATE($E$53,"_Ja_",hi!$C$62),fpre_reg_dat!$A$2:$BG$144,FPRE_REG!$J60,0)</f>
        <v>107.92683590828392</v>
      </c>
      <c r="N60" s="116"/>
      <c r="O60" s="116">
        <f>VLOOKUP(CONCATENATE($G$53,"_Ja_",hi!$C$62),fpre_reg_dat!$A$2:$BG$144,FPRE_REG!$J60,0)</f>
        <v>111.64022020952164</v>
      </c>
      <c r="P60" s="162"/>
      <c r="Q60" s="121">
        <f>VLOOKUP(CONCATENATE($Q$53,"_Ja_",hi!$C$62),fpre_reg_dat!$A$2:$BG$144,FPRE_REG!$J60,0)</f>
        <v>5.1749251617761435E-2</v>
      </c>
      <c r="R60" s="162"/>
      <c r="S60" s="121">
        <f>VLOOKUP(CONCATENATE($S$53,"_Ja_",hi!$C$62),fpre_reg_dat!$A$2:$BG$144,FPRE_REG!$J60,0)</f>
        <v>7.0879358991639222E-3</v>
      </c>
      <c r="T60" s="162"/>
      <c r="U60" s="162">
        <f t="shared" ref="U60:U71" si="3">S60+Q60</f>
        <v>5.8837187516925356E-2</v>
      </c>
      <c r="V60" s="178"/>
      <c r="W60" s="205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99">
        <f t="shared" si="2"/>
        <v>8</v>
      </c>
      <c r="C61" s="114" t="s">
        <v>20</v>
      </c>
      <c r="D61" s="115"/>
      <c r="E61" s="116">
        <f>VLOOKUP(CONCATENATE($E$53,"_Qu_",hi!$C$62),fpre_reg_dat!$A$2:$BG$144,FPRE_REG!$B61,0)</f>
        <v>98.839509958473442</v>
      </c>
      <c r="F61" s="116"/>
      <c r="G61" s="116">
        <f>VLOOKUP(CONCATENATE($G$53,"_Qu_",hi!$C$62),fpre_reg_dat!$A$2:$BG$144,FPRE_REG!$B61,0)</f>
        <v>98.885601950465272</v>
      </c>
      <c r="H61" s="116"/>
      <c r="I61" s="116"/>
      <c r="J61" s="99">
        <f t="shared" si="1"/>
        <v>8</v>
      </c>
      <c r="K61" s="114">
        <v>2003</v>
      </c>
      <c r="L61" s="115"/>
      <c r="M61" s="116">
        <f>VLOOKUP(CONCATENATE($E$53,"_Ja_",hi!$C$62),fpre_reg_dat!$A$2:$BG$144,FPRE_REG!$J61,0)</f>
        <v>109.54729462634397</v>
      </c>
      <c r="N61" s="116"/>
      <c r="O61" s="116">
        <f>VLOOKUP(CONCATENATE($G$53,"_Ja_",hi!$C$62),fpre_reg_dat!$A$2:$BG$144,FPRE_REG!$J61,0)</f>
        <v>114.78395200112766</v>
      </c>
      <c r="P61" s="162"/>
      <c r="Q61" s="121">
        <f>VLOOKUP(CONCATENATE($Q$53,"_Ja_",hi!$C$62),fpre_reg_dat!$A$2:$BG$144,FPRE_REG!$J61,0)</f>
        <v>5.2165539461778196E-2</v>
      </c>
      <c r="R61" s="162"/>
      <c r="S61" s="121">
        <f>VLOOKUP(CONCATENATE($S$53,"_Ja_",hi!$C$62),fpre_reg_dat!$A$2:$BG$144,FPRE_REG!$J61,0)</f>
        <v>2.8159491137745896E-2</v>
      </c>
      <c r="T61" s="162"/>
      <c r="U61" s="162">
        <f t="shared" si="3"/>
        <v>8.0325030599524089E-2</v>
      </c>
      <c r="V61" s="178"/>
      <c r="W61" s="205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99">
        <f t="shared" si="2"/>
        <v>9</v>
      </c>
      <c r="C62" s="114" t="s">
        <v>23</v>
      </c>
      <c r="D62" s="115"/>
      <c r="E62" s="116">
        <f>VLOOKUP(CONCATENATE($E$53,"_Qu_",hi!$C$62),fpre_reg_dat!$A$2:$BG$144,FPRE_REG!$B62,0)</f>
        <v>103.32796501295046</v>
      </c>
      <c r="F62" s="116"/>
      <c r="G62" s="116">
        <f>VLOOKUP(CONCATENATE($G$53,"_Qu_",hi!$C$62),fpre_reg_dat!$A$2:$BG$144,FPRE_REG!$B62,0)</f>
        <v>104.97772800525902</v>
      </c>
      <c r="H62" s="116"/>
      <c r="I62" s="116"/>
      <c r="J62" s="99">
        <f t="shared" si="1"/>
        <v>9</v>
      </c>
      <c r="K62" s="114">
        <v>2004</v>
      </c>
      <c r="L62" s="115"/>
      <c r="M62" s="116">
        <f>VLOOKUP(CONCATENATE($E$53,"_Ja_",hi!$C$62),fpre_reg_dat!$A$2:$BG$144,FPRE_REG!$J62,0)</f>
        <v>114.28395432329357</v>
      </c>
      <c r="N62" s="116"/>
      <c r="O62" s="116">
        <f>VLOOKUP(CONCATENATE($G$53,"_Ja_",hi!$C$62),fpre_reg_dat!$A$2:$BG$144,FPRE_REG!$J62,0)</f>
        <v>125.82309575358776</v>
      </c>
      <c r="P62" s="162"/>
      <c r="Q62" s="121">
        <f>VLOOKUP(CONCATENATE($Q$53,"_Ja_",hi!$C$62),fpre_reg_dat!$A$2:$BG$144,FPRE_REG!$J62,0)</f>
        <v>5.283627899234189E-2</v>
      </c>
      <c r="R62" s="162"/>
      <c r="S62" s="121">
        <f>VLOOKUP(CONCATENATE($S$53,"_Ja_",hi!$C$62),fpre_reg_dat!$A$2:$BG$144,FPRE_REG!$J62,0)</f>
        <v>9.6173232930258881E-2</v>
      </c>
      <c r="T62" s="162"/>
      <c r="U62" s="162">
        <f t="shared" si="3"/>
        <v>0.14900951192260076</v>
      </c>
      <c r="V62" s="178"/>
      <c r="W62" s="205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99">
        <f t="shared" si="2"/>
        <v>10</v>
      </c>
      <c r="C63" s="114" t="s">
        <v>152</v>
      </c>
      <c r="D63" s="115"/>
      <c r="E63" s="116">
        <f>VLOOKUP(CONCATENATE($E$53,"_Qu_",hi!$C$62),fpre_reg_dat!$A$2:$BG$144,FPRE_REG!$B63,0)</f>
        <v>104.35972792488128</v>
      </c>
      <c r="F63" s="116"/>
      <c r="G63" s="116">
        <f>VLOOKUP(CONCATENATE($G$53,"_Qu_",hi!$C$62),fpre_reg_dat!$A$2:$BG$144,FPRE_REG!$B63,0)</f>
        <v>106.12409815866145</v>
      </c>
      <c r="H63" s="116"/>
      <c r="I63" s="116"/>
      <c r="J63" s="99">
        <f t="shared" si="1"/>
        <v>10</v>
      </c>
      <c r="K63" s="114">
        <v>2005</v>
      </c>
      <c r="L63" s="115"/>
      <c r="M63" s="116">
        <f>VLOOKUP(CONCATENATE($E$53,"_Ja_",hi!$C$62),fpre_reg_dat!$A$2:$BG$144,FPRE_REG!$J63,0)</f>
        <v>116.82317130514689</v>
      </c>
      <c r="N63" s="116"/>
      <c r="O63" s="116">
        <f>VLOOKUP(CONCATENATE($G$53,"_Ja_",hi!$C$62),fpre_reg_dat!$A$2:$BG$144,FPRE_REG!$J63,0)</f>
        <v>143.56737002321728</v>
      </c>
      <c r="P63" s="162"/>
      <c r="Q63" s="121">
        <f>VLOOKUP(CONCATENATE($Q$53,"_Ja_",hi!$C$62),fpre_reg_dat!$A$2:$BG$144,FPRE_REG!$J63,0)</f>
        <v>4.9391206100982035E-2</v>
      </c>
      <c r="R63" s="162"/>
      <c r="S63" s="121">
        <f>VLOOKUP(CONCATENATE($S$53,"_Ja_",hi!$C$62),fpre_reg_dat!$A$2:$BG$144,FPRE_REG!$J63,0)</f>
        <v>0.14102557374982999</v>
      </c>
      <c r="T63" s="162"/>
      <c r="U63" s="162">
        <f t="shared" si="3"/>
        <v>0.19041677985081201</v>
      </c>
      <c r="V63" s="178"/>
      <c r="W63" s="205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99">
        <f t="shared" si="2"/>
        <v>11</v>
      </c>
      <c r="C64" s="114" t="s">
        <v>390</v>
      </c>
      <c r="D64" s="115"/>
      <c r="E64" s="116">
        <f>VLOOKUP(CONCATENATE($E$53,"_Qu_",hi!$C$62),fpre_reg_dat!$A$2:$BG$144,FPRE_REG!$B64,0)</f>
        <v>103.83105656176365</v>
      </c>
      <c r="F64" s="116"/>
      <c r="G64" s="116">
        <f>VLOOKUP(CONCATENATE($G$53,"_Qu_",hi!$C$62),fpre_reg_dat!$A$2:$BG$144,FPRE_REG!$B64,0)</f>
        <v>105.66514295132328</v>
      </c>
      <c r="H64" s="116"/>
      <c r="I64" s="116"/>
      <c r="J64" s="99">
        <f t="shared" si="1"/>
        <v>11</v>
      </c>
      <c r="K64" s="114">
        <v>2006</v>
      </c>
      <c r="L64" s="115"/>
      <c r="M64" s="116">
        <f>VLOOKUP(CONCATENATE($E$53,"_Ja_",hi!$C$62),fpre_reg_dat!$A$2:$BG$144,FPRE_REG!$J64,0)</f>
        <v>115.28565912352896</v>
      </c>
      <c r="N64" s="116"/>
      <c r="O64" s="116">
        <f>VLOOKUP(CONCATENATE($G$53,"_Ja_",hi!$C$62),fpre_reg_dat!$A$2:$BG$144,FPRE_REG!$J64,0)</f>
        <v>143.47420977873682</v>
      </c>
      <c r="P64" s="162"/>
      <c r="Q64" s="121">
        <f>VLOOKUP(CONCATENATE($Q$53,"_Ja_",hi!$C$62),fpre_reg_dat!$A$2:$BG$144,FPRE_REG!$J64,0)</f>
        <v>4.2900264424083692E-2</v>
      </c>
      <c r="R64" s="162"/>
      <c r="S64" s="121">
        <f>VLOOKUP(CONCATENATE($S$53,"_Ja_",hi!$C$62),fpre_reg_dat!$A$2:$BG$144,FPRE_REG!$J64,0)</f>
        <v>-6.4889566804349555E-4</v>
      </c>
      <c r="T64" s="162"/>
      <c r="U64" s="162">
        <f t="shared" si="3"/>
        <v>4.22513687560402E-2</v>
      </c>
      <c r="V64" s="178"/>
      <c r="W64" s="205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2"/>
        <v>12</v>
      </c>
      <c r="C65" s="114" t="s">
        <v>391</v>
      </c>
      <c r="D65" s="115"/>
      <c r="E65" s="116">
        <f>VLOOKUP(CONCATENATE($E$53,"_Qu_",hi!$C$62),fpre_reg_dat!$A$2:$BG$144,FPRE_REG!$B65,0)</f>
        <v>109.64179047084288</v>
      </c>
      <c r="F65" s="116"/>
      <c r="G65" s="116">
        <f>VLOOKUP(CONCATENATE($G$53,"_Qu_",hi!$C$62),fpre_reg_dat!$A$2:$BG$144,FPRE_REG!$B65,0)</f>
        <v>111.50626006784761</v>
      </c>
      <c r="H65" s="116"/>
      <c r="I65" s="116"/>
      <c r="J65" s="99">
        <f t="shared" si="1"/>
        <v>12</v>
      </c>
      <c r="K65" s="114">
        <v>2007</v>
      </c>
      <c r="L65" s="115"/>
      <c r="M65" s="116">
        <f>VLOOKUP(CONCATENATE($E$53,"_Ja_",hi!$C$62),fpre_reg_dat!$A$2:$BG$144,FPRE_REG!$J65,0)</f>
        <v>118.84300575310624</v>
      </c>
      <c r="N65" s="116"/>
      <c r="O65" s="116">
        <f>VLOOKUP(CONCATENATE($G$53,"_Ja_",hi!$C$62),fpre_reg_dat!$A$2:$BG$144,FPRE_REG!$J65,0)</f>
        <v>148.03766418755802</v>
      </c>
      <c r="P65" s="162"/>
      <c r="Q65" s="121">
        <f>VLOOKUP(CONCATENATE($Q$53,"_Ja_",hi!$C$62),fpre_reg_dat!$A$2:$BG$144,FPRE_REG!$J65,0)</f>
        <v>4.4037556274672561E-2</v>
      </c>
      <c r="R65" s="162"/>
      <c r="S65" s="121">
        <f>VLOOKUP(CONCATENATE($S$53,"_Ja_",hi!$C$62),fpre_reg_dat!$A$2:$BG$144,FPRE_REG!$J65,0)</f>
        <v>3.1806792425334775E-2</v>
      </c>
      <c r="T65" s="162"/>
      <c r="U65" s="162">
        <f t="shared" si="3"/>
        <v>7.5844348700007336E-2</v>
      </c>
      <c r="V65" s="178"/>
      <c r="W65" s="205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2"/>
        <v>13</v>
      </c>
      <c r="C66" s="114" t="s">
        <v>393</v>
      </c>
      <c r="D66" s="115"/>
      <c r="E66" s="116">
        <f>VLOOKUP(CONCATENATE($E$53,"_Qu_",hi!$C$62),fpre_reg_dat!$A$2:$BG$144,FPRE_REG!$B66,0)</f>
        <v>111.15099005709752</v>
      </c>
      <c r="F66" s="116"/>
      <c r="G66" s="116">
        <f>VLOOKUP(CONCATENATE($G$53,"_Qu_",hi!$C$62),fpre_reg_dat!$A$2:$BG$144,FPRE_REG!$B66,0)</f>
        <v>121.15466607952544</v>
      </c>
      <c r="H66" s="116"/>
      <c r="I66" s="116"/>
      <c r="J66" s="99">
        <f t="shared" si="1"/>
        <v>13</v>
      </c>
      <c r="K66" s="114">
        <v>2008</v>
      </c>
      <c r="L66" s="115"/>
      <c r="M66" s="116">
        <f>VLOOKUP(CONCATENATE($E$53,"_Ja_",hi!$C$62),fpre_reg_dat!$A$2:$BG$144,FPRE_REG!$J66,0)</f>
        <v>122.51042058530591</v>
      </c>
      <c r="N66" s="116"/>
      <c r="O66" s="116">
        <f>VLOOKUP(CONCATENATE($G$53,"_Ja_",hi!$C$62),fpre_reg_dat!$A$2:$BG$144,FPRE_REG!$J66,0)</f>
        <v>152.70646484496478</v>
      </c>
      <c r="P66" s="162"/>
      <c r="Q66" s="121">
        <f>VLOOKUP(CONCATENATE($Q$53,"_Ja_",hi!$C$62),fpre_reg_dat!$A$2:$BG$144,FPRE_REG!$J66,0)</f>
        <v>4.4007406386152796E-2</v>
      </c>
      <c r="R66" s="162"/>
      <c r="S66" s="121">
        <f>VLOOKUP(CONCATENATE($S$53,"_Ja_",hi!$C$62),fpre_reg_dat!$A$2:$BG$144,FPRE_REG!$J66,0)</f>
        <v>3.1537924372351388E-2</v>
      </c>
      <c r="T66" s="162"/>
      <c r="U66" s="162">
        <f t="shared" si="3"/>
        <v>7.5545330758504184E-2</v>
      </c>
      <c r="V66" s="178"/>
      <c r="W66" s="205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2"/>
        <v>14</v>
      </c>
      <c r="C67" s="114" t="s">
        <v>410</v>
      </c>
      <c r="D67" s="115"/>
      <c r="E67" s="116">
        <f>VLOOKUP(CONCATENATE($E$53,"_Qu_",hi!$C$62),fpre_reg_dat!$A$2:$BG$144,FPRE_REG!$B67,0)</f>
        <v>108.87399559646431</v>
      </c>
      <c r="F67" s="116"/>
      <c r="G67" s="116">
        <f>VLOOKUP(CONCATENATE($G$53,"_Qu_",hi!$C$62),fpre_reg_dat!$A$2:$BG$144,FPRE_REG!$B67,0)</f>
        <v>118.53211687486782</v>
      </c>
      <c r="H67" s="116"/>
      <c r="I67" s="116"/>
      <c r="J67" s="99">
        <f t="shared" si="1"/>
        <v>14</v>
      </c>
      <c r="K67" s="114">
        <v>2009</v>
      </c>
      <c r="L67" s="115"/>
      <c r="M67" s="116">
        <f>VLOOKUP(CONCATENATE($E$53,"_Ja_",hi!$C$62),fpre_reg_dat!$A$2:$BG$144,FPRE_REG!$J67,0)</f>
        <v>126.61769959063082</v>
      </c>
      <c r="N67" s="116"/>
      <c r="O67" s="116">
        <f>VLOOKUP(CONCATENATE($G$53,"_Ja_",hi!$C$62),fpre_reg_dat!$A$2:$BG$144,FPRE_REG!$J67,0)</f>
        <v>155.3540313887479</v>
      </c>
      <c r="P67" s="162"/>
      <c r="Q67" s="121">
        <f>VLOOKUP(CONCATENATE($Q$53,"_Ja_",hi!$C$62),fpre_reg_dat!$A$2:$BG$144,FPRE_REG!$J67,0)</f>
        <v>4.4189567785910946E-2</v>
      </c>
      <c r="R67" s="162"/>
      <c r="S67" s="121">
        <f>VLOOKUP(CONCATENATE($S$53,"_Ja_",hi!$C$62),fpre_reg_dat!$A$2:$BG$144,FPRE_REG!$J67,0)</f>
        <v>1.7337619245335032E-2</v>
      </c>
      <c r="T67" s="162"/>
      <c r="U67" s="162">
        <f t="shared" si="3"/>
        <v>6.1527187031245975E-2</v>
      </c>
      <c r="V67" s="178"/>
      <c r="W67" s="205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2"/>
        <v>15</v>
      </c>
      <c r="C68" s="114" t="s">
        <v>417</v>
      </c>
      <c r="D68" s="115"/>
      <c r="E68" s="116">
        <f>VLOOKUP(CONCATENATE($E$53,"_Qu_",hi!$C$62),fpre_reg_dat!$A$2:$BG$144,FPRE_REG!$B68,0)</f>
        <v>109.47827134425614</v>
      </c>
      <c r="F68" s="116"/>
      <c r="G68" s="116">
        <f>VLOOKUP(CONCATENATE($G$53,"_Qu_",hi!$C$62),fpre_reg_dat!$A$2:$BG$144,FPRE_REG!$B68,0)</f>
        <v>119.1122776432946</v>
      </c>
      <c r="H68" s="116"/>
      <c r="I68" s="116"/>
      <c r="J68" s="99">
        <f t="shared" si="1"/>
        <v>15</v>
      </c>
      <c r="K68" s="114">
        <v>2010</v>
      </c>
      <c r="L68" s="115"/>
      <c r="M68" s="116">
        <f>VLOOKUP(CONCATENATE($E$53,"_Ja_",hi!$C$62),fpre_reg_dat!$A$2:$BG$144,FPRE_REG!$J68,0)</f>
        <v>128.0013182767037</v>
      </c>
      <c r="N68" s="116"/>
      <c r="O68" s="116">
        <f>VLOOKUP(CONCATENATE($G$53,"_Ja_",hi!$C$62),fpre_reg_dat!$A$2:$BG$144,FPRE_REG!$J68,0)</f>
        <v>159.32811501480862</v>
      </c>
      <c r="P68" s="162"/>
      <c r="Q68" s="121">
        <f>VLOOKUP(CONCATENATE($Q$53,"_Ja_",hi!$C$62),fpre_reg_dat!$A$2:$BG$144,FPRE_REG!$J68,0)</f>
        <v>4.3912081235542536E-2</v>
      </c>
      <c r="R68" s="162"/>
      <c r="S68" s="121">
        <f>VLOOKUP(CONCATENATE($S$53,"_Ja_",hi!$C$62),fpre_reg_dat!$A$2:$BG$144,FPRE_REG!$J68,0)</f>
        <v>2.5580820726281806E-2</v>
      </c>
      <c r="T68" s="162"/>
      <c r="U68" s="162">
        <f t="shared" si="3"/>
        <v>6.9492901961824338E-2</v>
      </c>
      <c r="V68" s="178"/>
      <c r="W68" s="205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2"/>
        <v>16</v>
      </c>
      <c r="C69" s="114" t="s">
        <v>418</v>
      </c>
      <c r="D69" s="115"/>
      <c r="E69" s="116">
        <f>VLOOKUP(CONCATENATE($E$53,"_Qu_",hi!$C$62),fpre_reg_dat!$A$2:$BG$144,FPRE_REG!$B69,0)</f>
        <v>109.10621468973623</v>
      </c>
      <c r="F69" s="116"/>
      <c r="G69" s="116">
        <f>VLOOKUP(CONCATENATE($G$53,"_Qu_",hi!$C$62),fpre_reg_dat!$A$2:$BG$144,FPRE_REG!$B69,0)</f>
        <v>118.76240528398414</v>
      </c>
      <c r="H69" s="116"/>
      <c r="I69" s="116"/>
      <c r="J69" s="99">
        <f t="shared" si="1"/>
        <v>16</v>
      </c>
      <c r="K69" s="114">
        <v>2011</v>
      </c>
      <c r="L69" s="115"/>
      <c r="M69" s="116">
        <f>VLOOKUP(CONCATENATE($E$53,"_Ja_",hi!$C$62),fpre_reg_dat!$A$2:$BG$144,FPRE_REG!$J69,0)</f>
        <v>134.78247767161071</v>
      </c>
      <c r="N69" s="116"/>
      <c r="O69" s="116">
        <f>VLOOKUP(CONCATENATE($G$53,"_Ja_",hi!$C$62),fpre_reg_dat!$A$2:$BG$144,FPRE_REG!$J69,0)</f>
        <v>170.67226126136956</v>
      </c>
      <c r="P69" s="162"/>
      <c r="Q69" s="121">
        <f>VLOOKUP(CONCATENATE($Q$53,"_Ja_",hi!$C$62),fpre_reg_dat!$A$2:$BG$144,FPRE_REG!$J69,0)</f>
        <v>4.4776202597882384E-2</v>
      </c>
      <c r="R69" s="162"/>
      <c r="S69" s="121">
        <f>VLOOKUP(CONCATENATE($S$53,"_Ja_",hi!$C$62),fpre_reg_dat!$A$2:$BG$144,FPRE_REG!$J69,0)</f>
        <v>7.1199902449775365E-2</v>
      </c>
      <c r="T69" s="162"/>
      <c r="U69" s="162">
        <f t="shared" si="3"/>
        <v>0.11597610504765775</v>
      </c>
      <c r="V69" s="178"/>
      <c r="W69" s="205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2"/>
        <v>17</v>
      </c>
      <c r="C70" s="114" t="s">
        <v>419</v>
      </c>
      <c r="D70" s="115"/>
      <c r="E70" s="116">
        <f>VLOOKUP(CONCATENATE($E$53,"_Qu_",hi!$C$62),fpre_reg_dat!$A$2:$BG$144,FPRE_REG!$B70,0)</f>
        <v>109.18541096819422</v>
      </c>
      <c r="F70" s="116"/>
      <c r="G70" s="116">
        <f>VLOOKUP(CONCATENATE($G$53,"_Qu_",hi!$C$62),fpre_reg_dat!$A$2:$BG$144,FPRE_REG!$B70,0)</f>
        <v>121.11620586622433</v>
      </c>
      <c r="H70" s="116"/>
      <c r="I70" s="116"/>
      <c r="J70" s="99">
        <f t="shared" si="1"/>
        <v>17</v>
      </c>
      <c r="K70" s="114">
        <v>2012</v>
      </c>
      <c r="L70" s="115"/>
      <c r="M70" s="116">
        <f>VLOOKUP(CONCATENATE($E$53,"_Ja_",hi!$C$62),fpre_reg_dat!$A$2:$BG$144,FPRE_REG!$J70,0)</f>
        <v>140.14666021397693</v>
      </c>
      <c r="N70" s="116"/>
      <c r="O70" s="116">
        <f>VLOOKUP(CONCATENATE($G$53,"_Ja_",hi!$C$62),fpre_reg_dat!$A$2:$BG$144,FPRE_REG!$J70,0)</f>
        <v>189.94130975856592</v>
      </c>
      <c r="P70" s="162"/>
      <c r="Q70" s="121">
        <f>VLOOKUP(CONCATENATE($Q$53,"_Ja_",hi!$C$62),fpre_reg_dat!$A$2:$BG$144,FPRE_REG!$J70,0)</f>
        <v>4.3631945572356057E-2</v>
      </c>
      <c r="R70" s="162"/>
      <c r="S70" s="121">
        <f>VLOOKUP(CONCATENATE($S$53,"_Ja_",hi!$C$62),fpre_reg_dat!$A$2:$BG$144,FPRE_REG!$J70,0)</f>
        <v>0.11290088005389162</v>
      </c>
      <c r="T70" s="162"/>
      <c r="U70" s="162">
        <f t="shared" si="3"/>
        <v>0.15653282562624768</v>
      </c>
      <c r="V70" s="178"/>
      <c r="W70" s="205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2"/>
        <v>18</v>
      </c>
      <c r="C71" s="114" t="s">
        <v>420</v>
      </c>
      <c r="D71" s="115"/>
      <c r="E71" s="116">
        <f>VLOOKUP(CONCATENATE($E$53,"_Qu_",hi!$C$62),fpre_reg_dat!$A$2:$BG$144,FPRE_REG!$B71,0)</f>
        <v>111.0185126100565</v>
      </c>
      <c r="F71" s="116"/>
      <c r="G71" s="116">
        <f>VLOOKUP(CONCATENATE($G$53,"_Qu_",hi!$C$62),fpre_reg_dat!$A$2:$BG$144,FPRE_REG!$B71,0)</f>
        <v>123.1658243447348</v>
      </c>
      <c r="H71" s="116"/>
      <c r="I71" s="116"/>
      <c r="J71" s="99">
        <f t="shared" si="1"/>
        <v>18</v>
      </c>
      <c r="K71" s="114">
        <v>2013</v>
      </c>
      <c r="L71" s="115"/>
      <c r="M71" s="116">
        <f>VLOOKUP(CONCATENATE($E$53,"_Ja_",hi!$C$62),fpre_reg_dat!$A$2:$BG$144,FPRE_REG!$J71,0)</f>
        <v>140.65264770542703</v>
      </c>
      <c r="N71" s="116"/>
      <c r="O71" s="116">
        <f>VLOOKUP(CONCATENATE($G$53,"_Ja_",hi!$C$62),fpre_reg_dat!$A$2:$BG$144,FPRE_REG!$J71,0)</f>
        <v>194.19228204000032</v>
      </c>
      <c r="P71" s="162"/>
      <c r="Q71" s="121">
        <f>VLOOKUP(CONCATENATE($Q$53,"_Ja_",hi!$C$62),fpre_reg_dat!$A$2:$BG$144,FPRE_REG!$J71,0)</f>
        <v>3.9371178044788659E-2</v>
      </c>
      <c r="R71" s="162"/>
      <c r="S71" s="121">
        <f>VLOOKUP(CONCATENATE($S$53,"_Ja_",hi!$C$62),fpre_reg_dat!$A$2:$BG$144,FPRE_REG!$J71,0)</f>
        <v>2.2380451555471394E-2</v>
      </c>
      <c r="T71" s="162"/>
      <c r="U71" s="162">
        <f t="shared" si="3"/>
        <v>6.1751629600260052E-2</v>
      </c>
      <c r="V71" s="178"/>
      <c r="W71" s="205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2"/>
        <v>19</v>
      </c>
      <c r="C72" s="114" t="s">
        <v>421</v>
      </c>
      <c r="D72" s="115"/>
      <c r="E72" s="116">
        <f>VLOOKUP(CONCATENATE($E$53,"_Qu_",hi!$C$62),fpre_reg_dat!$A$2:$BG$144,FPRE_REG!$B72,0)</f>
        <v>110.71790097118117</v>
      </c>
      <c r="F72" s="116"/>
      <c r="G72" s="116">
        <f>VLOOKUP(CONCATENATE($G$53,"_Qu_",hi!$C$62),fpre_reg_dat!$A$2:$BG$144,FPRE_REG!$B72,0)</f>
        <v>122.77311388437329</v>
      </c>
      <c r="H72" s="116"/>
      <c r="I72" s="116"/>
      <c r="J72" s="99">
        <f t="shared" si="1"/>
        <v>19</v>
      </c>
      <c r="K72" s="114">
        <v>2014</v>
      </c>
      <c r="L72" s="115"/>
      <c r="M72" s="116">
        <f>VLOOKUP(CONCATENATE($E$53,"_Ja_",hi!$C$62),fpre_reg_dat!$A$2:$BG$144,FPRE_REG!$J72,0)</f>
        <v>140.32883752593108</v>
      </c>
      <c r="N72" s="116"/>
      <c r="O72" s="116">
        <f>VLOOKUP(CONCATENATE($G$53,"_Ja_",hi!$C$62),fpre_reg_dat!$A$2:$BG$144,FPRE_REG!$J72,0)</f>
        <v>195.56749867343993</v>
      </c>
      <c r="P72" s="162"/>
      <c r="Q72" s="121">
        <f>VLOOKUP(CONCATENATE($Q$53,"_Ja_",hi!$C$62),fpre_reg_dat!$A$2:$BG$144,FPRE_REG!$J72,0)</f>
        <v>3.8405401066080383E-2</v>
      </c>
      <c r="R72" s="162"/>
      <c r="S72" s="121">
        <f>VLOOKUP(CONCATENATE($S$53,"_Ja_",hi!$C$62),fpre_reg_dat!$A$2:$BG$144,FPRE_REG!$J72,0)</f>
        <v>7.0817265186488652E-3</v>
      </c>
      <c r="T72" s="162"/>
      <c r="U72" s="162">
        <f t="shared" ref="U72:U76" si="4">S72+Q72</f>
        <v>4.5487127584729246E-2</v>
      </c>
      <c r="V72" s="178"/>
      <c r="W72" s="205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2"/>
        <v>20</v>
      </c>
      <c r="C73" s="114" t="s">
        <v>422</v>
      </c>
      <c r="D73" s="115"/>
      <c r="E73" s="116">
        <f>VLOOKUP(CONCATENATE($E$53,"_Qu_",hi!$C$62),fpre_reg_dat!$A$2:$BG$144,FPRE_REG!$B73,0)</f>
        <v>109.50569754780503</v>
      </c>
      <c r="F73" s="116"/>
      <c r="G73" s="116">
        <f>VLOOKUP(CONCATENATE($G$53,"_Qu_",hi!$C$62),fpre_reg_dat!$A$2:$BG$144,FPRE_REG!$B73,0)</f>
        <v>121.39028476150409</v>
      </c>
      <c r="H73" s="116"/>
      <c r="I73" s="116"/>
      <c r="J73" s="99">
        <f t="shared" si="1"/>
        <v>20</v>
      </c>
      <c r="K73" s="114">
        <v>2015</v>
      </c>
      <c r="L73" s="115"/>
      <c r="M73" s="116">
        <f>VLOOKUP(CONCATENATE($E$53,"_Ja_",hi!$C$62),fpre_reg_dat!$A$2:$BG$144,FPRE_REG!$J73,0)</f>
        <v>138.85087183998641</v>
      </c>
      <c r="N73" s="116"/>
      <c r="O73" s="116">
        <f>VLOOKUP(CONCATENATE($G$53,"_Ja_",hi!$C$62),fpre_reg_dat!$A$2:$BG$144,FPRE_REG!$J73,0)</f>
        <v>199.16000502764001</v>
      </c>
      <c r="P73" s="162"/>
      <c r="Q73" s="121">
        <f>VLOOKUP(CONCATENATE($Q$53,"_Ja_",hi!$C$62),fpre_reg_dat!$A$2:$BG$144,FPRE_REG!$J73,0)</f>
        <v>3.7763384220255158E-2</v>
      </c>
      <c r="R73" s="162"/>
      <c r="S73" s="121">
        <f>VLOOKUP(CONCATENATE($S$53,"_Ja_",hi!$C$62),fpre_reg_dat!$A$2:$BG$144,FPRE_REG!$J73,0)</f>
        <v>1.8369649244217488E-2</v>
      </c>
      <c r="T73" s="162"/>
      <c r="U73" s="162">
        <f t="shared" si="4"/>
        <v>5.6133033464472647E-2</v>
      </c>
      <c r="V73" s="178"/>
      <c r="W73" s="205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2"/>
        <v>21</v>
      </c>
      <c r="C74" s="114" t="s">
        <v>423</v>
      </c>
      <c r="D74" s="115"/>
      <c r="E74" s="116">
        <f>VLOOKUP(CONCATENATE($E$53,"_Qu_",hi!$C$62),fpre_reg_dat!$A$2:$BG$144,FPRE_REG!$B74,0)</f>
        <v>110.00930085858668</v>
      </c>
      <c r="F74" s="116"/>
      <c r="G74" s="116">
        <f>VLOOKUP(CONCATENATE($G$53,"_Qu_",hi!$C$62),fpre_reg_dat!$A$2:$BG$144,FPRE_REG!$B74,0)</f>
        <v>123.1023407011438</v>
      </c>
      <c r="H74" s="116"/>
      <c r="I74" s="116"/>
      <c r="J74" s="99">
        <f t="shared" si="1"/>
        <v>21</v>
      </c>
      <c r="K74" s="114">
        <v>2016</v>
      </c>
      <c r="L74" s="115"/>
      <c r="M74" s="116">
        <f>VLOOKUP(CONCATENATE($E$53,"_Ja_",hi!$C$62),fpre_reg_dat!$A$2:$BG$144,FPRE_REG!$J74,0)</f>
        <v>139.27383349450531</v>
      </c>
      <c r="N74" s="116"/>
      <c r="O74" s="116">
        <f>VLOOKUP(CONCATENATE($G$53,"_Ja_",hi!$C$62),fpre_reg_dat!$A$2:$BG$144,FPRE_REG!$J74,0)</f>
        <v>213.86436208897007</v>
      </c>
      <c r="P74" s="162"/>
      <c r="Q74" s="121">
        <f>VLOOKUP(CONCATENATE($Q$53,"_Ja_",hi!$C$62),fpre_reg_dat!$A$2:$BG$144,FPRE_REG!$J74,0)</f>
        <v>3.7130810369261497E-2</v>
      </c>
      <c r="R74" s="162"/>
      <c r="S74" s="121">
        <f>VLOOKUP(CONCATENATE($S$53,"_Ja_",hi!$C$62),fpre_reg_dat!$A$2:$BG$144,FPRE_REG!$J74,0)</f>
        <v>7.3831877335458443E-2</v>
      </c>
      <c r="T74" s="162"/>
      <c r="U74" s="162">
        <f t="shared" si="4"/>
        <v>0.11096268770471994</v>
      </c>
      <c r="V74" s="178"/>
      <c r="W74" s="205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2"/>
        <v>22</v>
      </c>
      <c r="C75" s="114" t="s">
        <v>473</v>
      </c>
      <c r="D75" s="115"/>
      <c r="E75" s="116">
        <f>VLOOKUP(CONCATENATE($E$53,"_Qu_",hi!$C$62),fpre_reg_dat!$A$2:$BG$144,FPRE_REG!$B75,0)</f>
        <v>109.73351643835929</v>
      </c>
      <c r="F75" s="116"/>
      <c r="G75" s="116">
        <f>VLOOKUP(CONCATENATE($G$53,"_Qu_",hi!$C$62),fpre_reg_dat!$A$2:$BG$144,FPRE_REG!$B75,0)</f>
        <v>122.79431549526063</v>
      </c>
      <c r="H75" s="116"/>
      <c r="I75" s="116"/>
      <c r="J75" s="99">
        <f t="shared" si="1"/>
        <v>22</v>
      </c>
      <c r="K75" s="114">
        <v>2017</v>
      </c>
      <c r="L75" s="115"/>
      <c r="M75" s="116">
        <f>VLOOKUP(CONCATENATE($E$53,"_Ja_",hi!$C$62),fpre_reg_dat!$A$2:$BG$144,FPRE_REG!$J75,0)</f>
        <v>131.68940423314919</v>
      </c>
      <c r="N75" s="116"/>
      <c r="O75" s="116">
        <f>VLOOKUP(CONCATENATE($G$53,"_Ja_",hi!$C$62),fpre_reg_dat!$A$2:$BG$144,FPRE_REG!$J75,0)</f>
        <v>205.10166436381095</v>
      </c>
      <c r="P75" s="162"/>
      <c r="Q75" s="121">
        <f>VLOOKUP(CONCATENATE($Q$53,"_Ja_",hi!$C$62),fpre_reg_dat!$A$2:$BG$144,FPRE_REG!$J75,0)</f>
        <v>3.2757106907391101E-2</v>
      </c>
      <c r="R75" s="162"/>
      <c r="S75" s="121">
        <f>VLOOKUP(CONCATENATE($S$53,"_Ja_",hi!$C$62),fpre_reg_dat!$A$2:$BG$144,FPRE_REG!$J75,0)</f>
        <v>-4.0973155319415575E-2</v>
      </c>
      <c r="T75" s="162"/>
      <c r="U75" s="162">
        <f t="shared" si="4"/>
        <v>-8.2160484120244737E-3</v>
      </c>
      <c r="V75" s="178"/>
      <c r="W75" s="205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2"/>
        <v>23</v>
      </c>
      <c r="C76" s="114" t="s">
        <v>474</v>
      </c>
      <c r="D76" s="115"/>
      <c r="E76" s="116">
        <f>VLOOKUP(CONCATENATE($E$53,"_Qu_",hi!$C$62),fpre_reg_dat!$A$2:$BG$144,FPRE_REG!$B76,0)</f>
        <v>108.24872874699579</v>
      </c>
      <c r="F76" s="116"/>
      <c r="G76" s="116">
        <f>VLOOKUP(CONCATENATE($G$53,"_Qu_",hi!$C$62),fpre_reg_dat!$A$2:$BG$144,FPRE_REG!$B76,0)</f>
        <v>121.24171500099243</v>
      </c>
      <c r="H76" s="116"/>
      <c r="I76" s="116"/>
      <c r="J76" s="99">
        <f t="shared" si="1"/>
        <v>23</v>
      </c>
      <c r="K76" s="114">
        <v>2018</v>
      </c>
      <c r="L76" s="115"/>
      <c r="M76" s="116">
        <f>VLOOKUP(CONCATENATE($E$53,"_Ja_",hi!$C$62),fpre_reg_dat!$A$2:$BG$144,FPRE_REG!$J76,0)</f>
        <v>127.07914869045014</v>
      </c>
      <c r="N76" s="116"/>
      <c r="O76" s="116">
        <f>VLOOKUP(CONCATENATE($G$53,"_Ja_",hi!$C$62),fpre_reg_dat!$A$2:$BG$144,FPRE_REG!$J76,0)</f>
        <v>198.32453908622585</v>
      </c>
      <c r="P76" s="162"/>
      <c r="Q76" s="121">
        <f>VLOOKUP(CONCATENATE($Q$53,"_Ja_",hi!$C$62),fpre_reg_dat!$A$2:$BG$144,FPRE_REG!$J76,0)</f>
        <v>3.2957770548873888E-2</v>
      </c>
      <c r="R76" s="162"/>
      <c r="S76" s="121">
        <f>VLOOKUP(CONCATENATE($S$53,"_Ja_",hi!$C$62),fpre_reg_dat!$A$2:$BG$144,FPRE_REG!$J76,0)</f>
        <v>-3.3042761006384647E-2</v>
      </c>
      <c r="T76" s="162"/>
      <c r="U76" s="162">
        <f t="shared" si="4"/>
        <v>-8.499045751075851E-5</v>
      </c>
      <c r="V76" s="178"/>
      <c r="W76" s="205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2"/>
        <v>24</v>
      </c>
      <c r="C77" s="114" t="s">
        <v>3591</v>
      </c>
      <c r="D77" s="115"/>
      <c r="E77" s="116">
        <f>VLOOKUP(CONCATENATE($E$53,"_Qu_",hi!$C$62),fpre_reg_dat!$A$2:$BG$144,FPRE_REG!$B77,0)</f>
        <v>111.46828504103445</v>
      </c>
      <c r="F77" s="116"/>
      <c r="G77" s="116">
        <f>VLOOKUP(CONCATENATE($G$53,"_Qu_",hi!$C$62),fpre_reg_dat!$A$2:$BG$144,FPRE_REG!$B77,0)</f>
        <v>124.8340729002431</v>
      </c>
      <c r="H77" s="116"/>
      <c r="I77" s="116"/>
      <c r="J77" s="99">
        <f t="shared" si="1"/>
        <v>24</v>
      </c>
      <c r="K77" s="114">
        <v>2019</v>
      </c>
      <c r="L77" s="115"/>
      <c r="M77" s="116">
        <f>VLOOKUP(CONCATENATE($E$53,"_Ja_",hi!$C$62),fpre_reg_dat!$A$2:$BG$144,FPRE_REG!$J77,0)</f>
        <v>133.91357546658651</v>
      </c>
      <c r="N77" s="116"/>
      <c r="O77" s="116">
        <f>VLOOKUP(CONCATENATE($G$53,"_Ja_",hi!$C$62),fpre_reg_dat!$A$2:$BG$144,FPRE_REG!$J77,0)</f>
        <v>214.32446815553359</v>
      </c>
      <c r="P77" s="162"/>
      <c r="Q77" s="121">
        <f>VLOOKUP(CONCATENATE($Q$53,"_Ja_",hi!$C$62),fpre_reg_dat!$A$2:$BG$144,FPRE_REG!$J77,0)</f>
        <v>3.6274261559370975E-2</v>
      </c>
      <c r="R77" s="162"/>
      <c r="S77" s="121">
        <f>VLOOKUP(CONCATENATE($S$53,"_Ja_",hi!$C$62),fpre_reg_dat!$A$2:$BG$144,FPRE_REG!$J77,0)</f>
        <v>8.0675488484818425E-2</v>
      </c>
      <c r="T77" s="162"/>
      <c r="U77" s="162">
        <f t="shared" ref="U77:U78" si="5">S77+Q77</f>
        <v>0.11694975004418939</v>
      </c>
      <c r="V77" s="178"/>
      <c r="W77" s="205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2"/>
        <v>25</v>
      </c>
      <c r="C78" s="114" t="s">
        <v>3592</v>
      </c>
      <c r="D78" s="115"/>
      <c r="E78" s="116">
        <f>VLOOKUP(CONCATENATE($E$53,"_Qu_",hi!$C$62),fpre_reg_dat!$A$2:$BG$144,FPRE_REG!$B78,0)</f>
        <v>112.44137177511722</v>
      </c>
      <c r="F78" s="116"/>
      <c r="G78" s="116">
        <f>VLOOKUP(CONCATENATE($G$53,"_Qu_",hi!$C$62),fpre_reg_dat!$A$2:$BG$144,FPRE_REG!$B78,0)</f>
        <v>129.51506896505865</v>
      </c>
      <c r="H78" s="116"/>
      <c r="I78" s="116"/>
      <c r="J78" s="99">
        <f t="shared" si="1"/>
        <v>25</v>
      </c>
      <c r="K78" s="114">
        <v>2020</v>
      </c>
      <c r="L78" s="115"/>
      <c r="M78" s="116">
        <f>VLOOKUP(CONCATENATE($E$53,"_Ja_",hi!$C$62),fpre_reg_dat!$A$2:$BG$144,FPRE_REG!$J78,0)</f>
        <v>131.50015854366464</v>
      </c>
      <c r="N78" s="116"/>
      <c r="O78" s="116">
        <f>VLOOKUP(CONCATENATE($G$53,"_Ja_",hi!$C$62),fpre_reg_dat!$A$2:$BG$144,FPRE_REG!$J78,0)</f>
        <v>209.06167757058859</v>
      </c>
      <c r="P78" s="162"/>
      <c r="Q78" s="121">
        <f>VLOOKUP(CONCATENATE($Q$53,"_Ja_",hi!$C$62),fpre_reg_dat!$A$2:$BG$144,FPRE_REG!$J78,0)</f>
        <v>3.2781370053214548E-2</v>
      </c>
      <c r="R78" s="162"/>
      <c r="S78" s="121">
        <f>VLOOKUP(CONCATENATE($S$53,"_Ja_",hi!$C$62),fpre_reg_dat!$A$2:$BG$144,FPRE_REG!$J78,0)</f>
        <v>-2.4555248545517695E-2</v>
      </c>
      <c r="T78" s="162"/>
      <c r="U78" s="162">
        <f t="shared" si="5"/>
        <v>8.2261215076968527E-3</v>
      </c>
      <c r="V78" s="178"/>
      <c r="W78" s="205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2"/>
        <v>26</v>
      </c>
      <c r="C79" s="114" t="s">
        <v>3593</v>
      </c>
      <c r="D79" s="115"/>
      <c r="E79" s="116">
        <f>VLOOKUP(CONCATENATE($E$53,"_Qu_",hi!$C$62),fpre_reg_dat!$A$2:$BG$144,FPRE_REG!$B79,0)</f>
        <v>108.91110850836409</v>
      </c>
      <c r="F79" s="116"/>
      <c r="G79" s="116">
        <f>VLOOKUP(CONCATENATE($G$53,"_Qu_",hi!$C$62),fpre_reg_dat!$A$2:$BG$144,FPRE_REG!$B79,0)</f>
        <v>125.39623743093804</v>
      </c>
      <c r="H79" s="116"/>
      <c r="I79" s="116"/>
      <c r="J79" s="99">
        <f t="shared" si="1"/>
        <v>26</v>
      </c>
      <c r="K79" s="114">
        <v>2021</v>
      </c>
      <c r="L79" s="115"/>
      <c r="M79" s="116">
        <f>VLOOKUP(CONCATENATE($E$53,"_Ja_",hi!$C$62),fpre_reg_dat!$A$2:$BG$144,FPRE_REG!$J79,0)</f>
        <v>130.24301708596727</v>
      </c>
      <c r="N79" s="116"/>
      <c r="O79" s="116">
        <f>VLOOKUP(CONCATENATE($G$53,"_Ja_",hi!$C$62),fpre_reg_dat!$A$2:$BG$144,FPRE_REG!$J79,0)</f>
        <v>209.8914014086667</v>
      </c>
      <c r="P79" s="162"/>
      <c r="Q79" s="121">
        <f>VLOOKUP(CONCATENATE($Q$53,"_Ja_",hi!$C$62),fpre_reg_dat!$A$2:$BG$144,FPRE_REG!$J79,0)</f>
        <v>3.3326756256958107E-2</v>
      </c>
      <c r="R79" s="162"/>
      <c r="S79" s="121">
        <f>VLOOKUP(CONCATENATE($S$53,"_Ja_",hi!$C$62),fpre_reg_dat!$A$2:$BG$144,FPRE_REG!$J79,0)</f>
        <v>3.9687992927253555E-3</v>
      </c>
      <c r="T79" s="162"/>
      <c r="U79" s="162">
        <f t="shared" ref="U79:U80" si="6">S79+Q79</f>
        <v>3.729555554968346E-2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2"/>
        <v>27</v>
      </c>
      <c r="C80" s="114" t="s">
        <v>3595</v>
      </c>
      <c r="D80" s="115"/>
      <c r="E80" s="116">
        <f>VLOOKUP(CONCATENATE($E$53,"_Qu_",hi!$C$62),fpre_reg_dat!$A$2:$BG$144,FPRE_REG!$B80,0)</f>
        <v>106.83865928631978</v>
      </c>
      <c r="F80" s="116"/>
      <c r="G80" s="116">
        <f>VLOOKUP(CONCATENATE($G$53,"_Qu_",hi!$C$62),fpre_reg_dat!$A$2:$BG$144,FPRE_REG!$B80,0)</f>
        <v>122.99105349367143</v>
      </c>
      <c r="H80" s="116"/>
      <c r="I80" s="116"/>
      <c r="J80" s="99">
        <f t="shared" si="1"/>
        <v>27</v>
      </c>
      <c r="K80" s="114" t="s">
        <v>3995</v>
      </c>
      <c r="L80" s="115"/>
      <c r="M80" s="116">
        <f>VLOOKUP(CONCATENATE($E$53,"_Ja_",hi!$C$62),fpre_reg_dat!$A$2:$BG$144,FPRE_REG!$J80,0)</f>
        <v>133.25858692354939</v>
      </c>
      <c r="N80" s="116"/>
      <c r="O80" s="116">
        <f>VLOOKUP(CONCATENATE($G$53,"_Ja_",hi!$C$62),fpre_reg_dat!$A$2:$BG$144,FPRE_REG!$J80,0)</f>
        <v>222.67861353437914</v>
      </c>
      <c r="P80" s="162"/>
      <c r="Q80" s="121">
        <f>VLOOKUP(CONCATENATE($Q$53,"_Ja_",hi!$C$62),fpre_reg_dat!$A$2:$BG$144,FPRE_REG!$J80,0)</f>
        <v>3.4037557831964604E-2</v>
      </c>
      <c r="R80" s="162"/>
      <c r="S80" s="121">
        <f>VLOOKUP(CONCATENATE($S$53,"_Ja_",hi!$C$62),fpre_reg_dat!$A$2:$BG$144,FPRE_REG!$J80,0)</f>
        <v>6.092299179429124E-2</v>
      </c>
      <c r="T80" s="162"/>
      <c r="U80" s="162">
        <f t="shared" si="6"/>
        <v>9.4960549626255844E-2</v>
      </c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2"/>
        <v>28</v>
      </c>
      <c r="C81" s="114" t="s">
        <v>3596</v>
      </c>
      <c r="D81" s="115"/>
      <c r="E81" s="116">
        <f>VLOOKUP(CONCATENATE($E$53,"_Qu_",hi!$C$62),fpre_reg_dat!$A$2:$BG$144,FPRE_REG!$B81,0)</f>
        <v>106.82565131234087</v>
      </c>
      <c r="F81" s="116"/>
      <c r="G81" s="116">
        <f>VLOOKUP(CONCATENATE($G$53,"_Qu_",hi!$C$62),fpre_reg_dat!$A$2:$BG$144,FPRE_REG!$B81,0)</f>
        <v>122.95629562850675</v>
      </c>
      <c r="H81" s="116"/>
      <c r="I81" s="116"/>
      <c r="J81" s="187"/>
      <c r="K81" s="225"/>
      <c r="L81" s="225"/>
      <c r="M81" s="225"/>
      <c r="N81" s="225"/>
      <c r="O81" s="225"/>
      <c r="P81" s="225"/>
      <c r="Q81" s="187"/>
      <c r="R81" s="187"/>
      <c r="S81" s="187"/>
      <c r="T81" s="187"/>
      <c r="U81" s="187"/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2"/>
        <v>29</v>
      </c>
      <c r="C82" s="114" t="s">
        <v>3655</v>
      </c>
      <c r="D82" s="115"/>
      <c r="E82" s="116">
        <f>VLOOKUP(CONCATENATE($E$53,"_Qu_",hi!$C$62),fpre_reg_dat!$A$2:$BG$144,FPRE_REG!$B82,0)</f>
        <v>107.4930452895276</v>
      </c>
      <c r="F82" s="116"/>
      <c r="G82" s="116">
        <f>VLOOKUP(CONCATENATE($G$53,"_Qu_",hi!$C$62),fpre_reg_dat!$A$2:$BG$144,FPRE_REG!$B82,0)</f>
        <v>132.33642326217938</v>
      </c>
      <c r="H82" s="116"/>
      <c r="I82" s="116"/>
      <c r="J82" s="187"/>
      <c r="K82" s="193" t="str">
        <f>K78&amp;" - "&amp;K79</f>
        <v>2020 - 2021</v>
      </c>
      <c r="L82" s="115"/>
      <c r="M82" s="110">
        <f>M79/M78-1</f>
        <v>-9.5599995590874842E-3</v>
      </c>
      <c r="N82" s="116"/>
      <c r="O82" s="110">
        <f>O79/O78-1</f>
        <v>3.9687992927253113E-3</v>
      </c>
      <c r="P82" s="116"/>
      <c r="Q82" s="187"/>
      <c r="R82" s="187"/>
      <c r="S82" s="187"/>
      <c r="T82" s="187"/>
      <c r="U82" s="187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2"/>
        <v>30</v>
      </c>
      <c r="C83" s="114" t="s">
        <v>3658</v>
      </c>
      <c r="D83" s="115"/>
      <c r="E83" s="116">
        <f>VLOOKUP(CONCATENATE($E$53,"_Qu_",hi!$C$62),fpre_reg_dat!$A$2:$BG$144,FPRE_REG!$B83,0)</f>
        <v>108.81653701667078</v>
      </c>
      <c r="F83" s="116"/>
      <c r="G83" s="116">
        <f>VLOOKUP(CONCATENATE($G$53,"_Qu_",hi!$C$62),fpre_reg_dat!$A$2:$BG$144,FPRE_REG!$B83,0)</f>
        <v>134.08093369475591</v>
      </c>
      <c r="H83" s="116"/>
      <c r="I83" s="116"/>
      <c r="J83" s="187"/>
      <c r="K83" s="193" t="str">
        <f>K79&amp;" - "&amp;K80</f>
        <v>2021 - 2022*</v>
      </c>
      <c r="L83" s="115"/>
      <c r="M83" s="110">
        <f>M80/M79-1</f>
        <v>2.3153408950836063E-2</v>
      </c>
      <c r="N83" s="116"/>
      <c r="O83" s="110">
        <f>O80/O79-1</f>
        <v>6.0922991794291059E-2</v>
      </c>
      <c r="P83" s="116"/>
      <c r="Q83" s="187"/>
      <c r="R83" s="187"/>
      <c r="S83" s="187"/>
      <c r="T83" s="187"/>
      <c r="U83" s="187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2"/>
        <v>31</v>
      </c>
      <c r="C84" s="114" t="s">
        <v>3659</v>
      </c>
      <c r="D84" s="115"/>
      <c r="E84" s="116">
        <f>VLOOKUP(CONCATENATE($E$53,"_Qu_",hi!$C$62),fpre_reg_dat!$A$2:$BG$144,FPRE_REG!$B84,0)</f>
        <v>108.96912237877278</v>
      </c>
      <c r="F84" s="116"/>
      <c r="G84" s="116">
        <f>VLOOKUP(CONCATENATE($G$53,"_Qu_",hi!$C$62),fpre_reg_dat!$A$2:$BG$144,FPRE_REG!$B84,0)</f>
        <v>134.41696878988395</v>
      </c>
      <c r="H84" s="116"/>
      <c r="I84" s="116"/>
      <c r="J84" s="187"/>
      <c r="K84" s="181" t="str">
        <f>IF(hi!$G$6=4,te!$A$11,te!$A$79)</f>
        <v>* I valori dell'anno in corso sono provvisori e si riferiscono ai trimestri finora disponibili. Stato dei dati: 31 marzo 2022.</v>
      </c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2"/>
        <v>32</v>
      </c>
      <c r="C85" s="114" t="s">
        <v>3660</v>
      </c>
      <c r="D85" s="115"/>
      <c r="E85" s="116">
        <f>VLOOKUP(CONCATENATE($E$53,"_Qu_",hi!$C$62),fpre_reg_dat!$A$2:$BG$144,FPRE_REG!$B85,0)</f>
        <v>111.56865865110959</v>
      </c>
      <c r="F85" s="116"/>
      <c r="G85" s="116">
        <f>VLOOKUP(CONCATENATE($G$53,"_Qu_",hi!$C$62),fpre_reg_dat!$A$2:$BG$144,FPRE_REG!$B85,0)</f>
        <v>137.6377112978694</v>
      </c>
      <c r="H85" s="116"/>
      <c r="I85" s="116"/>
      <c r="J85" s="187"/>
      <c r="K85" s="197" t="str">
        <f>IF(hi!$G$6=4,"",te!$A$11)</f>
        <v>Fonte: indici di mercato per immobili di reddito Fahrländer Partner.</v>
      </c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2"/>
        <v>33</v>
      </c>
      <c r="C86" s="114" t="s">
        <v>3663</v>
      </c>
      <c r="D86" s="115"/>
      <c r="E86" s="116">
        <f>VLOOKUP(CONCATENATE($E$53,"_Qu_",hi!$C$62),fpre_reg_dat!$A$2:$BG$144,FPRE_REG!$B86,0)</f>
        <v>109.35386008340377</v>
      </c>
      <c r="F86" s="116"/>
      <c r="G86" s="116">
        <f>VLOOKUP(CONCATENATE($G$53,"_Qu_",hi!$C$62),fpre_reg_dat!$A$2:$BG$144,FPRE_REG!$B86,0)</f>
        <v>134.85884475762091</v>
      </c>
      <c r="H86" s="116"/>
      <c r="I86" s="116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2"/>
        <v>34</v>
      </c>
      <c r="C87" s="114" t="s">
        <v>3664</v>
      </c>
      <c r="D87" s="115"/>
      <c r="E87" s="116">
        <f>VLOOKUP(CONCATENATE($E$53,"_Qu_",hi!$C$62),fpre_reg_dat!$A$2:$BG$144,FPRE_REG!$B87,0)</f>
        <v>103.39300163425814</v>
      </c>
      <c r="F87" s="116"/>
      <c r="G87" s="116">
        <f>VLOOKUP(CONCATENATE($G$53,"_Qu_",hi!$C$62),fpre_reg_dat!$A$2:$BG$144,FPRE_REG!$B87,0)</f>
        <v>127.30812853537751</v>
      </c>
      <c r="H87" s="116"/>
      <c r="I87" s="116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2"/>
        <v>35</v>
      </c>
      <c r="C88" s="114" t="s">
        <v>3665</v>
      </c>
      <c r="D88" s="115"/>
      <c r="E88" s="116">
        <f>VLOOKUP(CONCATENATE($E$53,"_Qu_",hi!$C$62),fpre_reg_dat!$A$2:$BG$144,FPRE_REG!$B88,0)</f>
        <v>101.34777704746696</v>
      </c>
      <c r="F88" s="116"/>
      <c r="G88" s="116">
        <f>VLOOKUP(CONCATENATE($G$53,"_Qu_",hi!$C$62),fpre_reg_dat!$A$2:$BG$144,FPRE_REG!$B88,0)</f>
        <v>128.55372361993494</v>
      </c>
      <c r="H88" s="116"/>
      <c r="I88" s="116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2"/>
        <v>36</v>
      </c>
      <c r="C89" s="114" t="s">
        <v>3762</v>
      </c>
      <c r="D89" s="115"/>
      <c r="E89" s="116">
        <f>VLOOKUP(CONCATENATE($E$53,"_Qu_",hi!$C$62),fpre_reg_dat!$A$2:$BG$144,FPRE_REG!$B89,0)</f>
        <v>98.774172475016428</v>
      </c>
      <c r="F89" s="116"/>
      <c r="G89" s="116">
        <f>VLOOKUP(CONCATENATE($G$53,"_Qu_",hi!$C$62),fpre_reg_dat!$A$2:$BG$144,FPRE_REG!$B89,0)</f>
        <v>124.41628119614987</v>
      </c>
      <c r="H89" s="116"/>
      <c r="I89" s="116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2"/>
        <v>37</v>
      </c>
      <c r="C90" s="114" t="s">
        <v>3764</v>
      </c>
      <c r="D90" s="115"/>
      <c r="E90" s="116">
        <f>VLOOKUP(CONCATENATE($E$53,"_Qu_",hi!$C$62),fpre_reg_dat!$A$2:$BG$144,FPRE_REG!$B90,0)</f>
        <v>97.263875996037157</v>
      </c>
      <c r="F90" s="116"/>
      <c r="G90" s="116">
        <f>VLOOKUP(CONCATENATE($G$53,"_Qu_",hi!$C$62),fpre_reg_dat!$A$2:$BG$144,FPRE_REG!$B90,0)</f>
        <v>122.12539485780299</v>
      </c>
      <c r="H90" s="116"/>
      <c r="I90" s="116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2"/>
        <v>38</v>
      </c>
      <c r="C91" s="114" t="s">
        <v>3765</v>
      </c>
      <c r="D91" s="115"/>
      <c r="E91" s="116">
        <f>VLOOKUP(CONCATENATE($E$53,"_Qu_",hi!$C$62),fpre_reg_dat!$A$2:$BG$144,FPRE_REG!$B91,0)</f>
        <v>99.014373003341532</v>
      </c>
      <c r="F91" s="116"/>
      <c r="G91" s="116">
        <f>VLOOKUP(CONCATENATE($G$53,"_Qu_",hi!$C$62),fpre_reg_dat!$A$2:$BG$144,FPRE_REG!$B91,0)</f>
        <v>124.28216382292352</v>
      </c>
      <c r="H91" s="116"/>
      <c r="I91" s="116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2"/>
        <v>39</v>
      </c>
      <c r="C92" s="114" t="s">
        <v>3766</v>
      </c>
      <c r="D92" s="115"/>
      <c r="E92" s="116">
        <f>VLOOKUP(CONCATENATE($E$53,"_Qu_",hi!$C$62),fpre_reg_dat!$A$2:$BG$144,FPRE_REG!$B92,0)</f>
        <v>100.57792437621275</v>
      </c>
      <c r="F92" s="116"/>
      <c r="G92" s="116">
        <f>VLOOKUP(CONCATENATE($G$53,"_Qu_",hi!$C$62),fpre_reg_dat!$A$2:$BG$144,FPRE_REG!$B92,0)</f>
        <v>124.1792061334793</v>
      </c>
      <c r="H92" s="116"/>
      <c r="I92" s="116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2"/>
        <v>40</v>
      </c>
      <c r="C93" s="114" t="s">
        <v>3767</v>
      </c>
      <c r="D93" s="115"/>
      <c r="E93" s="116">
        <f>VLOOKUP(CONCATENATE($E$53,"_Qu_",hi!$C$62),fpre_reg_dat!$A$2:$BG$144,FPRE_REG!$B93,0)</f>
        <v>102.1214234486584</v>
      </c>
      <c r="F93" s="116"/>
      <c r="G93" s="116">
        <f>VLOOKUP(CONCATENATE($G$53,"_Qu_",hi!$C$62),fpre_reg_dat!$A$2:$BG$144,FPRE_REG!$B93,0)</f>
        <v>128.06632099449976</v>
      </c>
      <c r="H93" s="116"/>
      <c r="I93" s="116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2"/>
        <v>41</v>
      </c>
      <c r="C94" s="114" t="s">
        <v>3772</v>
      </c>
      <c r="D94" s="115"/>
      <c r="E94" s="116">
        <f>VLOOKUP(CONCATENATE($E$53,"_Qu_",hi!$C$62),fpre_reg_dat!$A$2:$BG$144,FPRE_REG!$B94,0)</f>
        <v>104.26423157990244</v>
      </c>
      <c r="F94" s="116"/>
      <c r="G94" s="116">
        <f>VLOOKUP(CONCATENATE($G$53,"_Qu_",hi!$C$62),fpre_reg_dat!$A$2:$BG$144,FPRE_REG!$B94,0)</f>
        <v>133.21576270345699</v>
      </c>
      <c r="H94" s="116"/>
      <c r="I94" s="116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2"/>
        <v>42</v>
      </c>
      <c r="C95" s="114" t="s">
        <v>3773</v>
      </c>
      <c r="D95" s="115"/>
      <c r="E95" s="116">
        <f>VLOOKUP(CONCATENATE($E$53,"_Qu_",hi!$C$62),fpre_reg_dat!$A$2:$BG$144,FPRE_REG!$B95,0)</f>
        <v>104.32619756803545</v>
      </c>
      <c r="F95" s="116"/>
      <c r="G95" s="116">
        <f>VLOOKUP(CONCATENATE($G$53,"_Qu_",hi!$C$62),fpre_reg_dat!$A$2:$BG$144,FPRE_REG!$B95,0)</f>
        <v>133.51868524410082</v>
      </c>
      <c r="H95" s="116"/>
      <c r="I95" s="116"/>
      <c r="J95" s="187"/>
      <c r="K95" s="187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2"/>
        <v>43</v>
      </c>
      <c r="C96" s="114" t="s">
        <v>3774</v>
      </c>
      <c r="D96" s="115"/>
      <c r="E96" s="116">
        <f>VLOOKUP(CONCATENATE($E$53,"_Qu_",hi!$C$62),fpre_reg_dat!$A$2:$BG$144,FPRE_REG!$B96,0)</f>
        <v>105.57613724978995</v>
      </c>
      <c r="F96" s="116"/>
      <c r="G96" s="116">
        <f>VLOOKUP(CONCATENATE($G$53,"_Qu_",hi!$C$62),fpre_reg_dat!$A$2:$BG$144,FPRE_REG!$B96,0)</f>
        <v>135.1098153680374</v>
      </c>
      <c r="H96" s="116"/>
      <c r="I96" s="116"/>
      <c r="J96" s="187"/>
      <c r="K96" s="187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2"/>
        <v>44</v>
      </c>
      <c r="C97" s="114" t="s">
        <v>3827</v>
      </c>
      <c r="D97" s="115"/>
      <c r="E97" s="116">
        <f>VLOOKUP(CONCATENATE($E$53,"_Qu_",hi!$C$62),fpre_reg_dat!$A$2:$BG$144,FPRE_REG!$B97,0)</f>
        <v>105.86374699809161</v>
      </c>
      <c r="F97" s="116"/>
      <c r="G97" s="116">
        <f>VLOOKUP(CONCATENATE($G$53,"_Qu_",hi!$C$62),fpre_reg_dat!$A$2:$BG$144,FPRE_REG!$B97,0)</f>
        <v>136.73072073506927</v>
      </c>
      <c r="H97" s="116"/>
      <c r="I97" s="116"/>
      <c r="J97" s="187"/>
      <c r="K97" s="187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2"/>
        <v>45</v>
      </c>
      <c r="C98" s="114" t="s">
        <v>3872</v>
      </c>
      <c r="D98" s="115"/>
      <c r="E98" s="116">
        <f>VLOOKUP(CONCATENATE($E$53,"_Qu_",hi!$C$62),fpre_reg_dat!$A$2:$BG$144,FPRE_REG!$B98,0)</f>
        <v>105.80511346522748</v>
      </c>
      <c r="F98" s="116"/>
      <c r="G98" s="116">
        <f>VLOOKUP(CONCATENATE($G$53,"_Qu_",hi!$C$62),fpre_reg_dat!$A$2:$BG$144,FPRE_REG!$B98,0)</f>
        <v>136.54377610797701</v>
      </c>
      <c r="H98" s="116"/>
      <c r="I98" s="116"/>
      <c r="J98" s="187"/>
      <c r="K98" s="187"/>
      <c r="L98" s="222"/>
      <c r="M98" s="222"/>
      <c r="N98" s="72"/>
      <c r="O98" s="72"/>
      <c r="P98" s="222"/>
      <c r="Q98" s="72"/>
      <c r="R98" s="72"/>
      <c r="S98" s="72"/>
      <c r="T98" s="72"/>
      <c r="U98" s="72"/>
      <c r="V98" s="72"/>
      <c r="X98" s="13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1:104" ht="15" customHeight="1" x14ac:dyDescent="0.2">
      <c r="A99" s="13"/>
      <c r="B99" s="99">
        <f t="shared" si="2"/>
        <v>46</v>
      </c>
      <c r="C99" s="114" t="s">
        <v>3985</v>
      </c>
      <c r="D99" s="115"/>
      <c r="E99" s="116">
        <f>VLOOKUP(CONCATENATE($E$53,"_Qu_",hi!$C$62),fpre_reg_dat!$A$2:$BG$144,FPRE_REG!$B99,0)</f>
        <v>103.83709927417317</v>
      </c>
      <c r="F99" s="116"/>
      <c r="G99" s="116">
        <f>VLOOKUP(CONCATENATE($G$53,"_Qu_",hi!$C$62),fpre_reg_dat!$A$2:$BG$144,FPRE_REG!$B99,0)</f>
        <v>132.29140885510304</v>
      </c>
      <c r="H99" s="116"/>
      <c r="I99" s="116"/>
      <c r="J99" s="187"/>
      <c r="K99" s="187"/>
      <c r="L99" s="223"/>
      <c r="M99" s="223"/>
      <c r="N99" s="72"/>
      <c r="O99" s="72"/>
      <c r="P99" s="223"/>
      <c r="Q99" s="72"/>
      <c r="R99" s="72"/>
      <c r="S99" s="72"/>
      <c r="T99" s="72"/>
      <c r="U99" s="72"/>
      <c r="V99" s="72"/>
      <c r="X99" s="1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1:104" ht="15" customHeight="1" x14ac:dyDescent="0.2">
      <c r="A100" s="13"/>
      <c r="B100" s="99">
        <f t="shared" si="2"/>
        <v>47</v>
      </c>
      <c r="C100" s="114" t="s">
        <v>3986</v>
      </c>
      <c r="D100" s="115"/>
      <c r="E100" s="116">
        <f>VLOOKUP(CONCATENATE($E$53,"_Qu_",hi!$C$62),fpre_reg_dat!$A$2:$BG$144,FPRE_REG!$B100,0)</f>
        <v>101.13511759827082</v>
      </c>
      <c r="F100" s="116"/>
      <c r="G100" s="116">
        <f>VLOOKUP(CONCATENATE($G$53,"_Qu_",hi!$C$62),fpre_reg_dat!$A$2:$BG$144,FPRE_REG!$B100,0)</f>
        <v>128.06800936077062</v>
      </c>
      <c r="H100" s="116"/>
      <c r="I100" s="116"/>
      <c r="J100" s="187"/>
      <c r="K100" s="187"/>
      <c r="L100" s="229"/>
      <c r="M100" s="229"/>
      <c r="N100" s="72"/>
      <c r="O100" s="72"/>
      <c r="P100" s="229"/>
      <c r="Q100" s="72"/>
      <c r="R100" s="72"/>
      <c r="S100" s="72"/>
      <c r="T100" s="72"/>
      <c r="U100" s="72"/>
      <c r="V100" s="72"/>
      <c r="X100" s="13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1:104" ht="15" customHeight="1" x14ac:dyDescent="0.2">
      <c r="A101" s="13"/>
      <c r="B101" s="99">
        <f t="shared" si="2"/>
        <v>48</v>
      </c>
      <c r="C101" s="114" t="s">
        <v>3988</v>
      </c>
      <c r="D101" s="115"/>
      <c r="E101" s="116">
        <f>VLOOKUP(CONCATENATE($E$53,"_Qu_",hi!$C$62),fpre_reg_dat!$A$2:$BG$144,FPRE_REG!$B101,0)</f>
        <v>101.68738405029325</v>
      </c>
      <c r="F101" s="116"/>
      <c r="G101" s="116">
        <f>VLOOKUP(CONCATENATE($G$53,"_Qu_",hi!$C$62),fpre_reg_dat!$A$2:$BG$144,FPRE_REG!$B101,0)</f>
        <v>128.27637901538367</v>
      </c>
      <c r="H101" s="116"/>
      <c r="I101" s="116"/>
      <c r="J101" s="187"/>
      <c r="K101" s="187"/>
      <c r="L101" s="233"/>
      <c r="M101" s="233"/>
      <c r="N101" s="72"/>
      <c r="O101" s="72"/>
      <c r="P101" s="233"/>
      <c r="Q101" s="72"/>
      <c r="R101" s="72"/>
      <c r="S101" s="72"/>
      <c r="T101" s="72"/>
      <c r="U101" s="72"/>
      <c r="V101" s="72"/>
      <c r="X101" s="1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1:104" ht="15" customHeight="1" x14ac:dyDescent="0.2">
      <c r="A102" s="13"/>
      <c r="B102" s="99">
        <f t="shared" si="2"/>
        <v>49</v>
      </c>
      <c r="C102" s="114" t="s">
        <v>3989</v>
      </c>
      <c r="D102" s="115"/>
      <c r="E102" s="116">
        <f>VLOOKUP(CONCATENATE($E$53,"_Qu_",hi!$C$62),fpre_reg_dat!$A$2:$BG$144,FPRE_REG!$B102,0)</f>
        <v>101.47713339598633</v>
      </c>
      <c r="F102" s="116"/>
      <c r="G102" s="116">
        <f>VLOOKUP(CONCATENATE($G$53,"_Qu_",hi!$C$62),fpre_reg_dat!$A$2:$BG$144,FPRE_REG!$B102,0)</f>
        <v>128.76863323094977</v>
      </c>
      <c r="H102" s="116"/>
      <c r="I102" s="116"/>
      <c r="J102" s="187"/>
      <c r="K102" s="187"/>
      <c r="L102" s="224"/>
      <c r="M102" s="224"/>
      <c r="N102" s="72"/>
      <c r="O102" s="72"/>
      <c r="P102" s="224"/>
      <c r="Q102" s="72"/>
      <c r="R102" s="72"/>
      <c r="S102" s="72"/>
      <c r="T102" s="72"/>
      <c r="U102" s="72"/>
      <c r="V102" s="72"/>
      <c r="X102" s="13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  <c r="BT102" s="224"/>
      <c r="BU102" s="224"/>
      <c r="BV102" s="224"/>
      <c r="BW102" s="224"/>
      <c r="BX102" s="224"/>
      <c r="BY102" s="224"/>
      <c r="BZ102" s="224"/>
      <c r="CA102" s="224"/>
      <c r="CB102" s="224"/>
      <c r="CC102" s="224"/>
      <c r="CD102" s="224"/>
      <c r="CE102" s="224"/>
      <c r="CF102" s="224"/>
      <c r="CG102" s="224"/>
      <c r="CH102" s="224"/>
      <c r="CI102" s="224"/>
      <c r="CJ102" s="224"/>
      <c r="CK102" s="224"/>
      <c r="CL102" s="224"/>
      <c r="CM102" s="224"/>
      <c r="CN102" s="224"/>
      <c r="CO102" s="224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4"/>
    </row>
    <row r="103" spans="1:104" ht="15" customHeight="1" x14ac:dyDescent="0.2">
      <c r="A103" s="13"/>
      <c r="B103" s="99">
        <f t="shared" si="2"/>
        <v>50</v>
      </c>
      <c r="C103" s="114" t="s">
        <v>3992</v>
      </c>
      <c r="D103" s="115"/>
      <c r="E103" s="116">
        <f>VLOOKUP(CONCATENATE($E$53,"_Qu_",hi!$C$62),fpre_reg_dat!$A$2:$BG$144,FPRE_REG!$B103,0)</f>
        <v>102.09364422422854</v>
      </c>
      <c r="F103" s="116"/>
      <c r="G103" s="116">
        <f>VLOOKUP(CONCATENATE($G$53,"_Qu_",hi!$C$62),fpre_reg_dat!$A$2:$BG$144,FPRE_REG!$B103,0)</f>
        <v>129.87503194734353</v>
      </c>
      <c r="H103" s="116"/>
      <c r="I103" s="116"/>
      <c r="J103" s="187"/>
      <c r="K103" s="187"/>
      <c r="L103" s="198"/>
      <c r="M103" s="198"/>
      <c r="N103" s="72"/>
      <c r="O103" s="72"/>
      <c r="P103" s="198"/>
      <c r="Q103" s="72"/>
      <c r="R103" s="72"/>
      <c r="S103" s="72"/>
      <c r="T103" s="72"/>
      <c r="U103" s="72"/>
      <c r="V103" s="72"/>
      <c r="X103" s="13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</row>
    <row r="104" spans="1:104" ht="15" customHeight="1" x14ac:dyDescent="0.2">
      <c r="A104" s="13"/>
      <c r="B104" s="99">
        <f t="shared" si="2"/>
        <v>51</v>
      </c>
      <c r="C104" s="114" t="s">
        <v>3993</v>
      </c>
      <c r="D104" s="115"/>
      <c r="E104" s="116">
        <f>VLOOKUP(CONCATENATE($E$53,"_Qu_",hi!$C$62),fpre_reg_dat!$A$2:$BG$144,FPRE_REG!$B104,0)</f>
        <v>101.18600964580232</v>
      </c>
      <c r="F104" s="116"/>
      <c r="G104" s="116">
        <f>VLOOKUP(CONCATENATE($G$53,"_Qu_",hi!$C$62),fpre_reg_dat!$A$2:$BG$144,FPRE_REG!$B104,0)</f>
        <v>131.01808188897536</v>
      </c>
      <c r="H104" s="116"/>
      <c r="I104" s="116"/>
      <c r="J104" s="187"/>
      <c r="K104" s="187"/>
      <c r="L104" s="225"/>
      <c r="M104" s="225"/>
      <c r="N104" s="72"/>
      <c r="O104" s="72"/>
      <c r="P104" s="225"/>
      <c r="Q104" s="72"/>
      <c r="R104" s="72"/>
      <c r="S104" s="72"/>
      <c r="T104" s="72"/>
      <c r="U104" s="72"/>
      <c r="V104" s="72"/>
      <c r="X104" s="13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1:104" ht="15" customHeight="1" x14ac:dyDescent="0.2">
      <c r="A105" s="13"/>
      <c r="B105" s="99">
        <f t="shared" si="2"/>
        <v>52</v>
      </c>
      <c r="C105" s="114" t="s">
        <v>3994</v>
      </c>
      <c r="D105" s="115"/>
      <c r="E105" s="116">
        <f>VLOOKUP(CONCATENATE($E$53,"_Qu_",hi!$C$62),fpre_reg_dat!$A$2:$BG$144,FPRE_REG!$B105,0)</f>
        <v>103.91102352444378</v>
      </c>
      <c r="F105" s="116"/>
      <c r="G105" s="116">
        <f>VLOOKUP(CONCATENATE($G$53,"_Qu_",hi!$C$62),fpre_reg_dat!$A$2:$BG$144,FPRE_REG!$B105,0)</f>
        <v>137.79877993753681</v>
      </c>
      <c r="H105" s="116"/>
      <c r="I105" s="116"/>
      <c r="J105" s="187"/>
      <c r="K105" s="187"/>
      <c r="L105" s="228"/>
      <c r="M105" s="228"/>
      <c r="N105" s="72"/>
      <c r="O105" s="72"/>
      <c r="P105" s="228"/>
      <c r="Q105" s="72"/>
      <c r="R105" s="72"/>
      <c r="S105" s="72"/>
      <c r="T105" s="72"/>
      <c r="U105" s="72"/>
      <c r="V105" s="72"/>
      <c r="X105" s="13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1:104" ht="15" customHeight="1" x14ac:dyDescent="0.2">
      <c r="A106" s="13"/>
      <c r="B106" s="99">
        <f t="shared" si="2"/>
        <v>53</v>
      </c>
      <c r="C106" s="114" t="s">
        <v>3996</v>
      </c>
      <c r="D106" s="115"/>
      <c r="E106" s="116">
        <f>VLOOKUP(CONCATENATE($E$53,"_Qu_",hi!$C$62),fpre_reg_dat!$A$2:$BG$144,FPRE_REG!$B106,0)</f>
        <v>104.54792074226425</v>
      </c>
      <c r="F106" s="116"/>
      <c r="G106" s="116">
        <f>VLOOKUP(CONCATENATE($G$53,"_Qu_",hi!$C$62),fpre_reg_dat!$A$2:$BG$144,FPRE_REG!$B106,0)</f>
        <v>139.91362577200715</v>
      </c>
      <c r="H106" s="116"/>
      <c r="I106" s="116"/>
      <c r="J106" s="187"/>
      <c r="K106" s="187"/>
      <c r="L106" s="227"/>
      <c r="M106" s="227"/>
      <c r="N106" s="72"/>
      <c r="O106" s="72"/>
      <c r="P106" s="227"/>
      <c r="Q106" s="72"/>
      <c r="R106" s="72"/>
      <c r="S106" s="72"/>
      <c r="T106" s="72"/>
      <c r="U106" s="72"/>
      <c r="V106" s="72"/>
      <c r="X106" s="13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1:104" ht="15" customHeight="1" x14ac:dyDescent="0.2">
      <c r="A107" s="131"/>
      <c r="B107" s="99"/>
      <c r="C107" s="193"/>
      <c r="D107" s="115"/>
      <c r="E107" s="110"/>
      <c r="F107" s="111"/>
      <c r="G107" s="110"/>
      <c r="H107" s="111"/>
      <c r="I107" s="110"/>
      <c r="J107" s="188"/>
      <c r="K107" s="188"/>
      <c r="L107" s="195"/>
      <c r="M107" s="195"/>
      <c r="N107" s="72"/>
      <c r="O107" s="72"/>
      <c r="P107" s="195"/>
      <c r="Q107" s="72"/>
      <c r="R107" s="72"/>
      <c r="S107" s="72"/>
      <c r="T107" s="72"/>
      <c r="U107" s="72"/>
      <c r="V107" s="72"/>
      <c r="X107" s="13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1:104" ht="15" customHeight="1" x14ac:dyDescent="0.2">
      <c r="A108" s="131"/>
      <c r="B108" s="99"/>
      <c r="C108" s="193" t="str">
        <f>C105&amp;" - "&amp;C106</f>
        <v>2021:4 - 2022:1</v>
      </c>
      <c r="D108" s="115"/>
      <c r="E108" s="110">
        <f>E106/E105-1</f>
        <v>6.1292555517042935E-3</v>
      </c>
      <c r="F108" s="111"/>
      <c r="G108" s="110">
        <f>G106/G105-1</f>
        <v>1.5347348034786545E-2</v>
      </c>
      <c r="H108" s="111"/>
      <c r="I108" s="110"/>
      <c r="J108" s="188"/>
      <c r="K108" s="188"/>
      <c r="L108" s="10"/>
      <c r="M108" s="10"/>
      <c r="N108" s="72"/>
      <c r="O108" s="72"/>
      <c r="P108" s="10"/>
      <c r="Q108" s="72"/>
      <c r="R108" s="72"/>
      <c r="S108" s="72"/>
      <c r="T108" s="72"/>
      <c r="U108" s="72"/>
      <c r="V108" s="72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1"/>
      <c r="B109" s="99"/>
      <c r="C109" s="193" t="str">
        <f>C102&amp;" - "&amp;C106</f>
        <v>2021:1 - 2022:1</v>
      </c>
      <c r="D109" s="115"/>
      <c r="E109" s="121">
        <f>E106/E102-1</f>
        <v>3.026087989985915E-2</v>
      </c>
      <c r="F109" s="109"/>
      <c r="G109" s="121">
        <f>G106/G102-1</f>
        <v>8.6550522913981354E-2</v>
      </c>
      <c r="H109" s="109"/>
      <c r="I109" s="121"/>
      <c r="J109" s="188"/>
      <c r="K109" s="188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x14ac:dyDescent="0.2">
      <c r="A110" s="13"/>
      <c r="B110" s="10"/>
      <c r="C110" s="234" t="str">
        <f>te!A11</f>
        <v>Fonte: indici di mercato per immobili di reddito Fahrländer Partner.</v>
      </c>
      <c r="D110" s="234"/>
      <c r="E110" s="234"/>
      <c r="F110" s="234"/>
      <c r="G110" s="234"/>
      <c r="H110" s="234"/>
      <c r="I110" s="234"/>
      <c r="J110" s="234"/>
      <c r="K110" s="234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30" customHeight="1" x14ac:dyDescent="0.2">
      <c r="A111" s="13"/>
      <c r="B111" s="10"/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4.5" customHeight="1" x14ac:dyDescent="0.2">
      <c r="A112" s="13"/>
      <c r="B112" s="10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9.9499999999999993" customHeight="1" x14ac:dyDescent="0.2">
      <c r="A113" s="13"/>
      <c r="B113" s="11"/>
      <c r="C113" s="240" t="s">
        <v>10</v>
      </c>
      <c r="D113" s="240"/>
      <c r="E113" s="240"/>
      <c r="F113" s="240" t="str">
        <f>te!A12</f>
        <v>Indici di mercato per immobili di reddito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1° trimestre 2022</v>
      </c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s="10" customFormat="1" ht="8.1" customHeight="1" x14ac:dyDescent="0.2">
      <c r="A115" s="13"/>
      <c r="W115" s="13"/>
      <c r="X115" s="13"/>
    </row>
    <row r="116" spans="1:10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10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10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10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10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104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X164" s="13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</row>
    <row r="165" spans="1:104" x14ac:dyDescent="0.2">
      <c r="A165" s="1"/>
      <c r="B165" s="256"/>
      <c r="C165" s="256"/>
      <c r="D165" s="256"/>
      <c r="E165" s="256"/>
      <c r="F165" s="256"/>
      <c r="G165" s="256"/>
      <c r="H165" s="256"/>
      <c r="I165" s="256"/>
      <c r="J165" s="256"/>
      <c r="K165" s="1"/>
      <c r="L165" s="1"/>
      <c r="M165" s="1"/>
      <c r="N165" s="1"/>
      <c r="O165" s="1"/>
      <c r="P165" s="1"/>
      <c r="Q165" s="1"/>
      <c r="R165" s="1"/>
    </row>
  </sheetData>
  <sheetProtection sheet="1" objects="1" scenarios="1"/>
  <mergeCells count="31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65:J165"/>
    <mergeCell ref="C44:K44"/>
    <mergeCell ref="D57:E57"/>
    <mergeCell ref="F57:G57"/>
    <mergeCell ref="H57:I57"/>
    <mergeCell ref="C46:E46"/>
    <mergeCell ref="F46:H46"/>
    <mergeCell ref="C47:E47"/>
    <mergeCell ref="C113:E113"/>
    <mergeCell ref="F113:H113"/>
    <mergeCell ref="C114:E114"/>
  </mergeCells>
  <phoneticPr fontId="69" type="noConversion"/>
  <conditionalFormatting sqref="E42:K42 E39:K40 O39:U41 E107:K109">
    <cfRule type="expression" dxfId="45" priority="83" stopIfTrue="1">
      <formula>#N/A</formula>
    </cfRule>
  </conditionalFormatting>
  <conditionalFormatting sqref="E42:K42 E39:K40 O39:U41 E107:K109">
    <cfRule type="containsErrors" dxfId="44" priority="82">
      <formula>ISERROR(E39)</formula>
    </cfRule>
  </conditionalFormatting>
  <conditionalFormatting sqref="E38:K38">
    <cfRule type="expression" dxfId="43" priority="39" stopIfTrue="1">
      <formula>#N/A</formula>
    </cfRule>
  </conditionalFormatting>
  <conditionalFormatting sqref="E38:K38">
    <cfRule type="containsErrors" dxfId="42" priority="38">
      <formula>ISERROR(E38)</formula>
    </cfRule>
  </conditionalFormatting>
  <conditionalFormatting sqref="E38:K38">
    <cfRule type="expression" dxfId="41" priority="37" stopIfTrue="1">
      <formula>#N/A</formula>
    </cfRule>
  </conditionalFormatting>
  <conditionalFormatting sqref="E38:K38">
    <cfRule type="containsErrors" dxfId="40" priority="36">
      <formula>ISERROR(E38)</formula>
    </cfRule>
  </conditionalFormatting>
  <conditionalFormatting sqref="N138">
    <cfRule type="expression" priority="35">
      <formula>"istzahl($D$10)"</formula>
    </cfRule>
  </conditionalFormatting>
  <conditionalFormatting sqref="L84:P85 C44:U55 C72:G97 C42:L42 L43 C57:U71 C56:P56 T56:U56 Q82:U84 C38:U41 H72:U76 H77:J97 C107:J111 H102:J106 C98:J101 K85:U111 J77:U80">
    <cfRule type="containsErrors" dxfId="39" priority="28">
      <formula>ISERROR(C38)</formula>
    </cfRule>
  </conditionalFormatting>
  <conditionalFormatting sqref="L82 P82 N82">
    <cfRule type="containsErrors" dxfId="38" priority="25">
      <formula>ISERROR(L82)</formula>
    </cfRule>
  </conditionalFormatting>
  <conditionalFormatting sqref="K83:L83 N83 P83 K82">
    <cfRule type="containsErrors" dxfId="37" priority="24">
      <formula>ISERROR(K82)</formula>
    </cfRule>
  </conditionalFormatting>
  <conditionalFormatting sqref="M82:M83">
    <cfRule type="expression" dxfId="36" priority="23" stopIfTrue="1">
      <formula>#N/A</formula>
    </cfRule>
  </conditionalFormatting>
  <conditionalFormatting sqref="M82:M83">
    <cfRule type="containsErrors" dxfId="35" priority="22">
      <formula>ISERROR(M82)</formula>
    </cfRule>
  </conditionalFormatting>
  <conditionalFormatting sqref="M82:M83">
    <cfRule type="containsErrors" dxfId="34" priority="21">
      <formula>ISERROR(M82)</formula>
    </cfRule>
  </conditionalFormatting>
  <conditionalFormatting sqref="K84:K85">
    <cfRule type="containsErrors" dxfId="33" priority="14">
      <formula>ISERROR(K84)</formula>
    </cfRule>
  </conditionalFormatting>
  <conditionalFormatting sqref="M42:U43">
    <cfRule type="containsErrors" dxfId="32" priority="13">
      <formula>ISERROR(M42)</formula>
    </cfRule>
  </conditionalFormatting>
  <conditionalFormatting sqref="M34:U35">
    <cfRule type="containsErrors" dxfId="31" priority="7">
      <formula>ISERROR(M34)</formula>
    </cfRule>
  </conditionalFormatting>
  <conditionalFormatting sqref="C102:G106">
    <cfRule type="containsErrors" dxfId="30" priority="5">
      <formula>ISERROR(C102)</formula>
    </cfRule>
  </conditionalFormatting>
  <conditionalFormatting sqref="Q81:U81">
    <cfRule type="containsErrors" dxfId="29" priority="4">
      <formula>ISERROR(Q81)</formula>
    </cfRule>
  </conditionalFormatting>
  <conditionalFormatting sqref="O82:O83">
    <cfRule type="expression" dxfId="28" priority="3" stopIfTrue="1">
      <formula>#N/A</formula>
    </cfRule>
  </conditionalFormatting>
  <conditionalFormatting sqref="O82:O83">
    <cfRule type="containsErrors" dxfId="27" priority="2">
      <formula>ISERROR(O82)</formula>
    </cfRule>
  </conditionalFormatting>
  <conditionalFormatting sqref="O82:O83">
    <cfRule type="containsErrors" dxfId="26" priority="1">
      <formula>ISERROR(O82)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2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</row>
    <row r="3" spans="1:105" ht="30" customHeight="1" x14ac:dyDescent="0.4">
      <c r="A3" s="13"/>
      <c r="B3" s="12"/>
      <c r="C3" s="182"/>
      <c r="D3" s="182"/>
      <c r="E3" s="11"/>
      <c r="F3" s="103" t="str">
        <f>te!A12</f>
        <v>Indici di mercato per immobili di reddito</v>
      </c>
      <c r="G3" s="11"/>
      <c r="H3" s="182"/>
      <c r="I3" s="182"/>
      <c r="J3" s="182"/>
      <c r="K3" s="182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</row>
    <row r="4" spans="1:105" ht="30.75" customHeight="1" x14ac:dyDescent="0.4">
      <c r="A4" s="13"/>
      <c r="B4" s="12"/>
      <c r="C4" s="182"/>
      <c r="D4" s="182"/>
      <c r="E4" s="11"/>
      <c r="F4" s="103" t="str">
        <f>hi!D77&amp;", "&amp;hi!$G$5</f>
        <v>Canton Vaud, 1° trimestre 2022</v>
      </c>
      <c r="G4" s="11"/>
      <c r="H4" s="182"/>
      <c r="I4" s="182"/>
      <c r="J4" s="182"/>
      <c r="K4" s="182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</row>
    <row r="5" spans="1:105" ht="15" x14ac:dyDescent="0.2">
      <c r="A5" s="13"/>
      <c r="B5" s="12"/>
      <c r="C5" s="182"/>
      <c r="D5" s="182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</row>
    <row r="6" spans="1:105" ht="15.95" customHeight="1" x14ac:dyDescent="0.2">
      <c r="A6" s="13"/>
      <c r="B6" s="12"/>
      <c r="C6" s="182"/>
      <c r="D6" s="182"/>
      <c r="E6" s="125"/>
      <c r="F6" s="125" t="str">
        <f>te!A58</f>
        <v>Indice: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</row>
    <row r="7" spans="1:105" ht="15.95" customHeight="1" x14ac:dyDescent="0.2">
      <c r="A7" s="13"/>
      <c r="B7" s="12"/>
      <c r="C7" s="182"/>
      <c r="D7" s="182"/>
      <c r="E7" s="125"/>
      <c r="F7" s="125" t="str">
        <f>te!A26</f>
        <v>Cantone: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</row>
    <row r="8" spans="1:105" ht="15" customHeight="1" x14ac:dyDescent="0.2">
      <c r="A8" s="13"/>
      <c r="B8" s="12"/>
      <c r="C8" s="73"/>
      <c r="D8" s="73"/>
      <c r="E8" s="127"/>
      <c r="F8" s="182"/>
      <c r="G8" s="182"/>
      <c r="H8" s="182"/>
      <c r="I8" s="182"/>
      <c r="J8" s="182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",hi!D77," ",te!A113)</f>
        <v>Indici Canton Vaud (1. trimestre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",hi!D77)</f>
        <v>Rendimento totale Canton Vaud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7"/>
      <c r="D12" s="147"/>
      <c r="E12" s="147"/>
      <c r="F12" s="147"/>
      <c r="G12" s="147"/>
      <c r="H12" s="147"/>
      <c r="I12" s="147"/>
      <c r="J12" s="147"/>
      <c r="K12" s="147"/>
      <c r="L12" s="82"/>
      <c r="M12" s="147"/>
      <c r="N12" s="147"/>
      <c r="O12" s="147"/>
      <c r="P12" s="147"/>
      <c r="Q12" s="147"/>
      <c r="R12" s="147"/>
      <c r="S12" s="147"/>
      <c r="T12" s="147"/>
      <c r="U12" s="147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>Immobili ad uso misto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C13</f>
        <v>Immobili ad uso misto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Fonte: indici di mercato per immobili di reddito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I valori dell'anno in corso sono provvisori e si riferiscono ai trimestri finora disponibili. Stato dei dati: 31 marzo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Fonte: indici di mercato per immobili di reddito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Tassi di variazione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Rendimenti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79"/>
      <c r="C37" s="101"/>
      <c r="D37" s="102"/>
      <c r="E37" s="262"/>
      <c r="F37" s="262"/>
      <c r="G37" s="262"/>
      <c r="H37" s="262"/>
      <c r="I37" s="262"/>
      <c r="J37" s="104"/>
      <c r="K37" s="104"/>
      <c r="L37" s="22"/>
      <c r="M37" s="22"/>
      <c r="N37" s="10"/>
      <c r="O37" s="263"/>
      <c r="P37" s="264"/>
      <c r="Q37" s="264"/>
      <c r="R37" s="264"/>
      <c r="S37" s="264"/>
      <c r="T37" s="92"/>
      <c r="U37" s="92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79"/>
      <c r="C38" s="107"/>
      <c r="D38" s="108"/>
      <c r="E38" s="109" t="str">
        <f>E58</f>
        <v>Reddito netto</v>
      </c>
      <c r="F38" s="109"/>
      <c r="G38" s="109" t="str">
        <f>G58</f>
        <v>Valore di mercato</v>
      </c>
      <c r="H38" s="119"/>
      <c r="I38" s="109"/>
      <c r="J38" s="109"/>
      <c r="K38" s="109"/>
      <c r="L38" s="22"/>
      <c r="M38" s="22"/>
      <c r="N38" s="10"/>
      <c r="O38" s="172"/>
      <c r="P38" s="92"/>
      <c r="Q38" s="172" t="str">
        <f>P58</f>
        <v>da cash-flow</v>
      </c>
      <c r="R38" s="92"/>
      <c r="S38" s="172" t="str">
        <f>R58</f>
        <v>da variazione di valore</v>
      </c>
      <c r="T38" s="92"/>
      <c r="U38" s="172" t="str">
        <f>T58</f>
        <v>Rendimento totale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C109</f>
        <v>2021:4 - 2022:1</v>
      </c>
      <c r="D39" s="252"/>
      <c r="E39" s="110">
        <f>E109</f>
        <v>1.9493581140546112E-2</v>
      </c>
      <c r="F39" s="163"/>
      <c r="G39" s="110">
        <f>G109</f>
        <v>3.1866646693812894E-2</v>
      </c>
      <c r="H39" s="163"/>
      <c r="I39" s="110"/>
      <c r="J39" s="110"/>
      <c r="K39" s="110"/>
      <c r="L39" s="22"/>
      <c r="M39" s="258">
        <f>K80</f>
        <v>2021</v>
      </c>
      <c r="N39" s="252"/>
      <c r="O39" s="110"/>
      <c r="P39" s="111"/>
      <c r="Q39" s="110">
        <f>Q80</f>
        <v>3.6420976902360271E-2</v>
      </c>
      <c r="R39" s="111"/>
      <c r="S39" s="110">
        <f>S80</f>
        <v>8.730344705548055E-3</v>
      </c>
      <c r="T39" s="110"/>
      <c r="U39" s="110">
        <f>U80</f>
        <v>4.5151321607908329E-2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C110</f>
        <v>2021:1 - 2022:1</v>
      </c>
      <c r="D40" s="252"/>
      <c r="E40" s="110">
        <f>E110</f>
        <v>4.4617720434075858E-2</v>
      </c>
      <c r="F40" s="163"/>
      <c r="G40" s="110">
        <f>G110</f>
        <v>8.9557786578549514E-2</v>
      </c>
      <c r="H40" s="163"/>
      <c r="I40" s="110"/>
      <c r="J40" s="110"/>
      <c r="K40" s="110"/>
      <c r="L40" s="22"/>
      <c r="M40" s="252" t="str">
        <f>K81</f>
        <v>2022*</v>
      </c>
      <c r="N40" s="252"/>
      <c r="O40" s="110"/>
      <c r="P40" s="111"/>
      <c r="Q40" s="110">
        <f>Q81</f>
        <v>3.7459647605191888E-2</v>
      </c>
      <c r="R40" s="111"/>
      <c r="S40" s="110">
        <f>S81</f>
        <v>6.5317195560919125E-2</v>
      </c>
      <c r="T40" s="110"/>
      <c r="U40" s="110">
        <f>U81</f>
        <v>0.10277684316611102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C112</f>
        <v>Fonte: indici di mercato per immobili di reddito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I valori dell'anno in corso sono provvisori e si riferiscono ai trimestri finora disponibili. Stato dei dati: 31 marzo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Fonte: indici di mercato per immobili di reddito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2"/>
      <c r="C43" s="201"/>
      <c r="D43" s="201"/>
      <c r="E43" s="201"/>
      <c r="F43" s="201"/>
      <c r="G43" s="201"/>
      <c r="H43" s="201"/>
      <c r="I43" s="201"/>
      <c r="J43" s="201"/>
      <c r="K43" s="201"/>
      <c r="L43" s="182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Indici di mercato per immobili di reddito</v>
      </c>
      <c r="G46" s="240"/>
      <c r="H46" s="240"/>
      <c r="I46" s="149"/>
      <c r="J46" s="149"/>
      <c r="K46" s="149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1° trimestre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9"/>
      <c r="G47" s="149"/>
      <c r="H47" s="149"/>
      <c r="I47" s="149"/>
      <c r="J47" s="149"/>
      <c r="K47" s="14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9"/>
      <c r="D48" s="149"/>
      <c r="E48" s="149"/>
      <c r="F48" s="149"/>
      <c r="G48" s="149"/>
      <c r="H48" s="149"/>
      <c r="I48" s="149"/>
      <c r="J48" s="149"/>
      <c r="K48" s="149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5"/>
      <c r="E49" s="25"/>
      <c r="F49" s="25"/>
      <c r="G49" s="25"/>
      <c r="H49" s="25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6"/>
      <c r="B50" s="85"/>
      <c r="C50" s="86"/>
      <c r="D50" s="89"/>
      <c r="E50" s="89"/>
      <c r="F50" s="89"/>
      <c r="G50" s="89"/>
      <c r="H50" s="89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7"/>
      <c r="C52" s="77"/>
      <c r="D52" s="173" t="str">
        <f>E52</f>
        <v>Reddito netto</v>
      </c>
      <c r="E52" s="173" t="str">
        <f>VLOOKUP(hi!$C$33,hi!$A$34:$O$38,hi!$L$39,FALSE)</f>
        <v>Reddito netto</v>
      </c>
      <c r="F52" s="173" t="str">
        <f>G52</f>
        <v>Valore di mercato</v>
      </c>
      <c r="G52" s="173" t="str">
        <f>VLOOKUP(hi!$C$33,hi!$A$34:$O$38,hi!$M$39,FALSE)</f>
        <v>Valore di mercato</v>
      </c>
      <c r="H52" s="173">
        <f>I52</f>
        <v>0</v>
      </c>
      <c r="I52" s="173"/>
      <c r="J52" s="173"/>
      <c r="K52" s="85"/>
      <c r="L52" s="85"/>
      <c r="M52" s="85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7"/>
      <c r="C53" s="112"/>
      <c r="D53" s="192" t="str">
        <f>E53&amp;"_gg"</f>
        <v>gem_nemiet_gg</v>
      </c>
      <c r="E53" s="112" t="str">
        <f>VLOOKUP(hi!$C$33,hi!$A$34:$K$38,hi!$H$39,FALSE)</f>
        <v>gem_nemiet</v>
      </c>
      <c r="F53" s="112" t="str">
        <f>G53&amp;"_gg"</f>
        <v>gem_mw_gg</v>
      </c>
      <c r="G53" s="112" t="str">
        <f>VLOOKUP(hi!$C$33,hi!$A$34:$K$38,hi!$I$39,FALSE)</f>
        <v>gem_mw</v>
      </c>
      <c r="H53" s="112" t="str">
        <f>I53&amp;"_gg"</f>
        <v>_gg</v>
      </c>
      <c r="I53" s="112"/>
      <c r="J53" s="89"/>
      <c r="K53" s="113"/>
      <c r="L53" s="113"/>
      <c r="M53" s="113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2" t="str">
        <f>CONCATENATE(te!A110," ",hi!D77," ",te!A113)</f>
        <v>Indici Canton Vaud (1. trimestre 2010 = 100)</v>
      </c>
      <c r="D54" s="82"/>
      <c r="E54" s="82"/>
      <c r="F54" s="82"/>
      <c r="G54" s="82"/>
      <c r="H54" s="82"/>
      <c r="I54" s="82"/>
      <c r="J54" s="182"/>
      <c r="K54" s="82" t="str">
        <f>CONCATENATE(te!A78," "&amp;te!A57&amp;" ",te!A110," ",hi!D77," ",te!A112)</f>
        <v>Rendimenti e  Indici Canton Vaud media annuale 2000 = 100)</v>
      </c>
      <c r="L54" s="82"/>
      <c r="M54" s="82"/>
      <c r="N54" s="82"/>
      <c r="O54" s="82"/>
      <c r="P54" s="82"/>
      <c r="Q54" s="82"/>
      <c r="R54" s="82"/>
      <c r="S54" s="82"/>
      <c r="T54" s="182"/>
      <c r="U54" s="18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5" t="str">
        <f>VLOOKUP(hi!C33,hi!A34:B38,2,FALSE)</f>
        <v>Immobili ad uso misto</v>
      </c>
      <c r="D55" s="95"/>
      <c r="E55" s="95"/>
      <c r="F55" s="95"/>
      <c r="G55" s="95"/>
      <c r="H55" s="95"/>
      <c r="I55" s="95"/>
      <c r="J55" s="182"/>
      <c r="K55" s="95" t="str">
        <f>C55</f>
        <v>Immobili ad uso misto</v>
      </c>
      <c r="L55" s="95"/>
      <c r="M55" s="95"/>
      <c r="N55" s="95"/>
      <c r="O55" s="95"/>
      <c r="P55" s="95"/>
      <c r="Q55" s="95"/>
      <c r="R55" s="95"/>
      <c r="S55" s="95"/>
      <c r="T55" s="182"/>
      <c r="U55" s="18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4" t="str">
        <f>te!$A$106</f>
        <v>grigio/corsivo: serie senza filtro</v>
      </c>
      <c r="D56" s="174"/>
      <c r="E56" s="174"/>
      <c r="F56" s="174"/>
      <c r="G56" s="174"/>
      <c r="H56" s="174"/>
      <c r="I56" s="174"/>
      <c r="J56" s="184"/>
      <c r="K56" s="184"/>
      <c r="L56" s="184"/>
      <c r="M56" s="184"/>
      <c r="N56" s="184"/>
      <c r="O56" s="184"/>
      <c r="P56" s="184"/>
      <c r="Q56" s="184"/>
      <c r="R56" s="184"/>
      <c r="S56" s="182"/>
      <c r="T56" s="182"/>
      <c r="U56" s="182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6" customFormat="1" ht="8.1" customHeight="1" x14ac:dyDescent="0.2">
      <c r="A57" s="91"/>
      <c r="B57" s="92"/>
      <c r="D57" s="93"/>
      <c r="E57" s="95"/>
      <c r="F57" s="95"/>
      <c r="G57" s="95"/>
      <c r="H57" s="95"/>
      <c r="I57" s="95"/>
      <c r="J57" s="93"/>
      <c r="K57" s="95"/>
      <c r="L57" s="95"/>
      <c r="M57" s="95"/>
      <c r="N57" s="95"/>
      <c r="O57" s="95"/>
      <c r="P57" s="95"/>
      <c r="Q57" s="219" t="str">
        <f>te!$A$75</f>
        <v>Rendimento da cash-flow</v>
      </c>
      <c r="R57" s="219"/>
      <c r="S57" s="219" t="str">
        <f>te!$A$76</f>
        <v>Rendimento da variazione di valore</v>
      </c>
      <c r="T57" s="92"/>
      <c r="U57" s="92"/>
      <c r="V57" s="92"/>
      <c r="W57" s="91"/>
      <c r="X57" s="13"/>
      <c r="Y57" s="10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/>
      <c r="C58" s="95"/>
      <c r="E58" s="261" t="str">
        <f>VLOOKUP(hi!$C$33,hi!$A$34:$S$38,hi!$P$39,FALSE)</f>
        <v>Reddito netto</v>
      </c>
      <c r="F58" s="261"/>
      <c r="G58" s="261" t="str">
        <f>VLOOKUP(hi!$C$33,hi!$A$34:$S$38,hi!$Q$39,FALSE)</f>
        <v>Valore di mercato</v>
      </c>
      <c r="H58" s="261"/>
      <c r="I58" s="95"/>
      <c r="J58" s="93"/>
      <c r="K58" s="92"/>
      <c r="L58" s="250" t="str">
        <f>E58</f>
        <v>Reddito netto</v>
      </c>
      <c r="M58" s="250"/>
      <c r="N58" s="250" t="str">
        <f>G58</f>
        <v>Valore di mercato</v>
      </c>
      <c r="O58" s="250"/>
      <c r="P58" s="250" t="str">
        <f>te!A83</f>
        <v>da cash-flow</v>
      </c>
      <c r="Q58" s="250"/>
      <c r="R58" s="250" t="str">
        <f>te!A84</f>
        <v>da variazione di valore</v>
      </c>
      <c r="S58" s="250"/>
      <c r="T58" s="250" t="str">
        <f>te!A77</f>
        <v>Rendimento totale</v>
      </c>
      <c r="U58" s="250"/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ht="15" customHeight="1" x14ac:dyDescent="0.2">
      <c r="A59" s="13"/>
      <c r="B59" s="77">
        <v>5</v>
      </c>
      <c r="C59" s="114" t="s">
        <v>17</v>
      </c>
      <c r="D59" s="116"/>
      <c r="E59" s="116">
        <f>VLOOKUP(CONCATENATE($D$53,"_Qu_",hi!$C$77),kt_dat_gg!$A$2:$AP$131,$B59,0)</f>
        <v>100</v>
      </c>
      <c r="F59" s="161">
        <f>VLOOKUP(CONCATENATE($E$53,"_Qu_",hi!$C$77),kt_dat!$A$2:$DI$390,$B59,0)</f>
        <v>100</v>
      </c>
      <c r="G59" s="116">
        <f>VLOOKUP(CONCATENATE($F$53,"_Qu_",hi!$C$77),kt_dat_gg!$A$2:$BF$131,B59,0)</f>
        <v>100</v>
      </c>
      <c r="H59" s="161">
        <f>VLOOKUP(CONCATENATE($G$53,"_Qu_",hi!$C$77),kt_dat!$A$2:$DI$390,B59,0)</f>
        <v>100</v>
      </c>
      <c r="I59" s="161"/>
      <c r="J59" s="77">
        <v>5</v>
      </c>
      <c r="K59" s="114" t="s">
        <v>3859</v>
      </c>
      <c r="L59" s="116"/>
      <c r="M59" s="116">
        <f>VLOOKUP(CONCATENATE($E$53,"_Ja_",hi!$C$77),kt_dat!$A$2:$CG$390,J59,0)</f>
        <v>100</v>
      </c>
      <c r="N59" s="116"/>
      <c r="O59" s="116">
        <f>VLOOKUP(CONCATENATE($G$53,"_Ja_",hi!$C$77),kt_dat!$A$2:$DJ$390,J59,0)</f>
        <v>100</v>
      </c>
      <c r="P59" s="116"/>
      <c r="Q59" s="110" t="str">
        <f>VLOOKUP(CONCATENATE(Q$53,"_Ja_",hi!$C$77),kt_dat!$A$2:$CG$390,J59,0)</f>
        <v>-</v>
      </c>
      <c r="R59" s="111"/>
      <c r="S59" s="110" t="str">
        <f>VLOOKUP(CONCATENATE(S$53,"_Ja_",hi!$C$77),kt_dat!$A$2:$CG$390,J59,0)</f>
        <v>-</v>
      </c>
      <c r="T59" s="111"/>
      <c r="U59" s="111" t="s">
        <v>3832</v>
      </c>
      <c r="V59" s="72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99">
        <f>+B59+1</f>
        <v>6</v>
      </c>
      <c r="C60" s="114" t="s">
        <v>18</v>
      </c>
      <c r="D60" s="116"/>
      <c r="E60" s="116">
        <f>VLOOKUP(CONCATENATE($D$53,"_Qu_",hi!$C$77),kt_dat_gg!$A$2:$AP$131,$B60,0)</f>
        <v>100.99657893457207</v>
      </c>
      <c r="F60" s="161">
        <f>VLOOKUP(CONCATENATE($E$53,"_Qu_",hi!$C$77),kt_dat!$A$2:$DI$390,$B60,0)</f>
        <v>101.67735606886315</v>
      </c>
      <c r="G60" s="116">
        <f>VLOOKUP(CONCATENATE($F$53,"_Qu_",hi!$C$77),kt_dat_gg!$A$2:$BF$131,B60,0)</f>
        <v>100.98900405820864</v>
      </c>
      <c r="H60" s="161">
        <f>VLOOKUP(CONCATENATE($G$53,"_Qu_",hi!$C$77),kt_dat!$A$2:$DI$390,B60,0)</f>
        <v>101.67808663797425</v>
      </c>
      <c r="I60" s="161"/>
      <c r="J60" s="77">
        <f>J59+1</f>
        <v>6</v>
      </c>
      <c r="K60" s="114">
        <f t="shared" ref="K60:K67" si="0">+K59+1</f>
        <v>2001</v>
      </c>
      <c r="L60" s="116"/>
      <c r="M60" s="116">
        <f>VLOOKUP(CONCATENATE($E$53,"_Ja_",hi!$C$77),kt_dat!$A$2:$CG$390,J60,0)</f>
        <v>105.33745015589258</v>
      </c>
      <c r="N60" s="116"/>
      <c r="O60" s="116">
        <f>VLOOKUP(CONCATENATE($G$53,"_Ja_",hi!$C$77),kt_dat!$A$2:$DJ$390,J60,0)</f>
        <v>110.53033367559316</v>
      </c>
      <c r="P60" s="116"/>
      <c r="Q60" s="110">
        <f>VLOOKUP(CONCATENATE(Q$53,"_Ja_",hi!$C$77),kt_dat!$A$2:$CG$390,J60,0)</f>
        <v>5.7772614477407044E-2</v>
      </c>
      <c r="R60" s="116"/>
      <c r="S60" s="110">
        <f>VLOOKUP(CONCATENATE(S$53,"_Ja_",hi!$C$77),kt_dat!$A$2:$CG$390,J60,0)</f>
        <v>0.10530333675593147</v>
      </c>
      <c r="T60" s="116"/>
      <c r="U60" s="162">
        <f>S60+Q60</f>
        <v>0.16307595123333851</v>
      </c>
      <c r="V60" s="72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99">
        <f t="shared" ref="B61:B107" si="1">+B60+1</f>
        <v>7</v>
      </c>
      <c r="C61" s="114" t="s">
        <v>19</v>
      </c>
      <c r="D61" s="116"/>
      <c r="E61" s="116">
        <f>VLOOKUP(CONCATENATE($D$53,"_Qu_",hi!$C$77),kt_dat_gg!$A$2:$AP$131,$B61,0)</f>
        <v>100.32593639176093</v>
      </c>
      <c r="F61" s="161">
        <f>VLOOKUP(CONCATENATE($E$53,"_Qu_",hi!$C$77),kt_dat!$A$2:$DI$390,$B61,0)</f>
        <v>101.31238073485302</v>
      </c>
      <c r="G61" s="116">
        <f>VLOOKUP(CONCATENATE($F$53,"_Qu_",hi!$C$77),kt_dat_gg!$A$2:$BF$131,B61,0)</f>
        <v>100.30544919276764</v>
      </c>
      <c r="H61" s="161">
        <f>VLOOKUP(CONCATENATE($G$53,"_Qu_",hi!$C$77),kt_dat!$A$2:$DI$390,B61,0)</f>
        <v>101.28892553665163</v>
      </c>
      <c r="I61" s="161"/>
      <c r="J61" s="77">
        <f t="shared" ref="J61:J81" si="2">J60+1</f>
        <v>7</v>
      </c>
      <c r="K61" s="114">
        <f t="shared" si="0"/>
        <v>2002</v>
      </c>
      <c r="L61" s="116"/>
      <c r="M61" s="116">
        <f>VLOOKUP(CONCATENATE($E$53,"_Ja_",hi!$C$77),kt_dat!$A$2:$CG$390,J61,0)</f>
        <v>107.69337417016062</v>
      </c>
      <c r="N61" s="116"/>
      <c r="O61" s="116">
        <f>VLOOKUP(CONCATENATE($G$53,"_Ja_",hi!$C$77),kt_dat!$A$2:$DJ$390,J61,0)</f>
        <v>111.26033162229351</v>
      </c>
      <c r="P61" s="116"/>
      <c r="Q61" s="110">
        <f>VLOOKUP(CONCATENATE(Q$53,"_Ja_",hi!$C$77),kt_dat!$A$2:$CG$390,J61,0)</f>
        <v>5.3520209015511286E-2</v>
      </c>
      <c r="R61" s="116"/>
      <c r="S61" s="110">
        <f>VLOOKUP(CONCATENATE(S$53,"_Ja_",hi!$C$77),kt_dat!$A$2:$CG$390,J61,0)</f>
        <v>6.604503238385951E-3</v>
      </c>
      <c r="T61" s="116"/>
      <c r="U61" s="162">
        <f t="shared" ref="U61:U77" si="3">S61+Q61</f>
        <v>6.0124712253897233E-2</v>
      </c>
      <c r="V61" s="72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99">
        <f t="shared" si="1"/>
        <v>8</v>
      </c>
      <c r="C62" s="114" t="s">
        <v>20</v>
      </c>
      <c r="D62" s="116"/>
      <c r="E62" s="116">
        <f>VLOOKUP(CONCATENATE($D$53,"_Qu_",hi!$C$77),kt_dat_gg!$A$2:$AP$131,$B62,0)</f>
        <v>99.643230480277495</v>
      </c>
      <c r="F62" s="161">
        <f>VLOOKUP(CONCATENATE($E$53,"_Qu_",hi!$C$77),kt_dat!$A$2:$DI$390,$B62,0)</f>
        <v>97.988072371566645</v>
      </c>
      <c r="G62" s="116">
        <f>VLOOKUP(CONCATENATE($F$53,"_Qu_",hi!$C$77),kt_dat_gg!$A$2:$BF$131,B62,0)</f>
        <v>100.04357403083208</v>
      </c>
      <c r="H62" s="161">
        <f>VLOOKUP(CONCATENATE($G$53,"_Qu_",hi!$C$77),kt_dat!$A$2:$DI$390,B62,0)</f>
        <v>97.949335403677011</v>
      </c>
      <c r="I62" s="161"/>
      <c r="J62" s="77">
        <f t="shared" si="2"/>
        <v>8</v>
      </c>
      <c r="K62" s="114">
        <f t="shared" si="0"/>
        <v>2003</v>
      </c>
      <c r="L62" s="116"/>
      <c r="M62" s="116">
        <f>VLOOKUP(CONCATENATE($E$53,"_Ja_",hi!$C$77),kt_dat!$A$2:$CG$390,J62,0)</f>
        <v>109.26575781236707</v>
      </c>
      <c r="N62" s="116"/>
      <c r="O62" s="116">
        <f>VLOOKUP(CONCATENATE($G$53,"_Ja_",hi!$C$77),kt_dat!$A$2:$DJ$390,J62,0)</f>
        <v>114.29120520213131</v>
      </c>
      <c r="P62" s="116"/>
      <c r="Q62" s="110">
        <f>VLOOKUP(CONCATENATE(Q$53,"_Ja_",hi!$C$77),kt_dat!$A$2:$CG$390,J62,0)</f>
        <v>5.3954334974121776E-2</v>
      </c>
      <c r="R62" s="116"/>
      <c r="S62" s="110">
        <f>VLOOKUP(CONCATENATE(S$53,"_Ja_",hi!$C$77),kt_dat!$A$2:$CG$390,J62,0)</f>
        <v>2.724127760221844E-2</v>
      </c>
      <c r="T62" s="116"/>
      <c r="U62" s="162">
        <f t="shared" si="3"/>
        <v>8.1195612576340212E-2</v>
      </c>
      <c r="V62" s="72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99">
        <f t="shared" si="1"/>
        <v>9</v>
      </c>
      <c r="C63" s="114" t="s">
        <v>23</v>
      </c>
      <c r="D63" s="116"/>
      <c r="E63" s="116">
        <f>VLOOKUP(CONCATENATE($D$53,"_Qu_",hi!$C$77),kt_dat_gg!$A$2:$AP$131,$B63,0)</f>
        <v>98.986241793080197</v>
      </c>
      <c r="F63" s="161">
        <f>VLOOKUP(CONCATENATE($E$53,"_Qu_",hi!$C$77),kt_dat!$A$2:$DI$390,$B63,0)</f>
        <v>99.629238334412804</v>
      </c>
      <c r="G63" s="116">
        <f>VLOOKUP(CONCATENATE($F$53,"_Qu_",hi!$C$77),kt_dat_gg!$A$2:$BF$131,B63,0)</f>
        <v>99.815373894015309</v>
      </c>
      <c r="H63" s="161">
        <f>VLOOKUP(CONCATENATE($G$53,"_Qu_",hi!$C$77),kt_dat!$A$2:$DI$390,B63,0)</f>
        <v>100.89246115216758</v>
      </c>
      <c r="I63" s="161"/>
      <c r="J63" s="77">
        <f t="shared" si="2"/>
        <v>9</v>
      </c>
      <c r="K63" s="114">
        <f t="shared" si="0"/>
        <v>2004</v>
      </c>
      <c r="L63" s="116"/>
      <c r="M63" s="116">
        <f>VLOOKUP(CONCATENATE($E$53,"_Ja_",hi!$C$77),kt_dat!$A$2:$CG$390,J63,0)</f>
        <v>112.51544629914692</v>
      </c>
      <c r="N63" s="116"/>
      <c r="O63" s="116">
        <f>VLOOKUP(CONCATENATE($G$53,"_Ja_",hi!$C$77),kt_dat!$A$2:$DJ$390,J63,0)</f>
        <v>123.32595320159385</v>
      </c>
      <c r="P63" s="116"/>
      <c r="Q63" s="110">
        <f>VLOOKUP(CONCATENATE(Q$53,"_Ja_",hi!$C$77),kt_dat!$A$2:$CG$390,J63,0)</f>
        <v>5.4066605642576177E-2</v>
      </c>
      <c r="R63" s="116"/>
      <c r="S63" s="110">
        <f>VLOOKUP(CONCATENATE(S$53,"_Ja_",hi!$C$77),kt_dat!$A$2:$CG$390,J63,0)</f>
        <v>7.9050246985181483E-2</v>
      </c>
      <c r="T63" s="116"/>
      <c r="U63" s="162">
        <f t="shared" si="3"/>
        <v>0.13311685262775766</v>
      </c>
      <c r="V63" s="72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99">
        <f t="shared" si="1"/>
        <v>10</v>
      </c>
      <c r="C64" s="114" t="s">
        <v>152</v>
      </c>
      <c r="D64" s="116"/>
      <c r="E64" s="116">
        <f>VLOOKUP(CONCATENATE($D$53,"_Qu_",hi!$C$77),kt_dat_gg!$A$2:$AP$131,$B64,0)</f>
        <v>98.990256684155895</v>
      </c>
      <c r="F64" s="161">
        <f>VLOOKUP(CONCATENATE($E$53,"_Qu_",hi!$C$77),kt_dat!$A$2:$DI$390,$B64,0)</f>
        <v>99.341414673261156</v>
      </c>
      <c r="G64" s="116">
        <f>VLOOKUP(CONCATENATE($F$53,"_Qu_",hi!$C$77),kt_dat_gg!$A$2:$BF$131,B64,0)</f>
        <v>100.25961020708911</v>
      </c>
      <c r="H64" s="161">
        <f>VLOOKUP(CONCATENATE($G$53,"_Qu_",hi!$C$77),kt_dat!$A$2:$DI$390,B64,0)</f>
        <v>100.60432512620136</v>
      </c>
      <c r="I64" s="161"/>
      <c r="J64" s="77">
        <f t="shared" si="2"/>
        <v>10</v>
      </c>
      <c r="K64" s="114">
        <f t="shared" si="0"/>
        <v>2005</v>
      </c>
      <c r="L64" s="116"/>
      <c r="M64" s="116">
        <f>VLOOKUP(CONCATENATE($E$53,"_Ja_",hi!$C$77),kt_dat!$A$2:$CG$390,J64,0)</f>
        <v>114.3130663451777</v>
      </c>
      <c r="N64" s="116"/>
      <c r="O64" s="116">
        <f>VLOOKUP(CONCATENATE($G$53,"_Ja_",hi!$C$77),kt_dat!$A$2:$DJ$390,J64,0)</f>
        <v>139.14617473047991</v>
      </c>
      <c r="P64" s="116"/>
      <c r="Q64" s="110">
        <f>VLOOKUP(CONCATENATE(Q$53,"_Ja_",hi!$C$77),kt_dat!$A$2:$CG$390,J64,0)</f>
        <v>5.0955271412071595E-2</v>
      </c>
      <c r="R64" s="116"/>
      <c r="S64" s="110">
        <f>VLOOKUP(CONCATENATE(S$53,"_Ja_",hi!$C$77),kt_dat!$A$2:$CG$390,J64,0)</f>
        <v>0.12827974256988445</v>
      </c>
      <c r="T64" s="116"/>
      <c r="U64" s="162">
        <f t="shared" si="3"/>
        <v>0.17923501398195604</v>
      </c>
      <c r="V64" s="72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1"/>
        <v>11</v>
      </c>
      <c r="C65" s="114" t="s">
        <v>390</v>
      </c>
      <c r="D65" s="116"/>
      <c r="E65" s="116">
        <f>VLOOKUP(CONCATENATE($D$53,"_Qu_",hi!$C$77),kt_dat_gg!$A$2:$AP$131,$B65,0)</f>
        <v>100.61196413536264</v>
      </c>
      <c r="F65" s="161">
        <f>VLOOKUP(CONCATENATE($E$53,"_Qu_",hi!$C$77),kt_dat!$A$2:$DI$390,$B65,0)</f>
        <v>98.000117044793726</v>
      </c>
      <c r="G65" s="116">
        <f>VLOOKUP(CONCATENATE($F$53,"_Qu_",hi!$C$77),kt_dat_gg!$A$2:$BF$131,B65,0)</f>
        <v>101.91733348914489</v>
      </c>
      <c r="H65" s="161">
        <f>VLOOKUP(CONCATENATE($G$53,"_Qu_",hi!$C$77),kt_dat!$A$2:$DI$390,B65,0)</f>
        <v>99.282044342898374</v>
      </c>
      <c r="I65" s="161"/>
      <c r="J65" s="77">
        <f t="shared" si="2"/>
        <v>11</v>
      </c>
      <c r="K65" s="114">
        <f t="shared" si="0"/>
        <v>2006</v>
      </c>
      <c r="L65" s="116"/>
      <c r="M65" s="116">
        <f>VLOOKUP(CONCATENATE($E$53,"_Ja_",hi!$C$77),kt_dat!$A$2:$CG$390,J65,0)</f>
        <v>115.14729464180259</v>
      </c>
      <c r="N65" s="116"/>
      <c r="O65" s="116">
        <f>VLOOKUP(CONCATENATE($G$53,"_Ja_",hi!$C$77),kt_dat!$A$2:$DJ$390,J65,0)</f>
        <v>142.04314671779861</v>
      </c>
      <c r="P65" s="116"/>
      <c r="Q65" s="110">
        <f>VLOOKUP(CONCATENATE(Q$53,"_Ja_",hi!$C$77),kt_dat!$A$2:$CG$390,J65,0)</f>
        <v>4.5513658810392155E-2</v>
      </c>
      <c r="R65" s="116"/>
      <c r="S65" s="110">
        <f>VLOOKUP(CONCATENATE(S$53,"_Ja_",hi!$C$77),kt_dat!$A$2:$CG$390,J65,0)</f>
        <v>2.0819630815795118E-2</v>
      </c>
      <c r="T65" s="116"/>
      <c r="U65" s="162">
        <f t="shared" si="3"/>
        <v>6.6333289626187272E-2</v>
      </c>
      <c r="V65" s="72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1"/>
        <v>12</v>
      </c>
      <c r="C66" s="114" t="s">
        <v>391</v>
      </c>
      <c r="D66" s="116"/>
      <c r="E66" s="116">
        <f>VLOOKUP(CONCATENATE($D$53,"_Qu_",hi!$C$77),kt_dat_gg!$A$2:$AP$131,$B66,0)</f>
        <v>102.79113370590761</v>
      </c>
      <c r="F66" s="161">
        <f>VLOOKUP(CONCATENATE($E$53,"_Qu_",hi!$C$77),kt_dat!$A$2:$DI$390,$B66,0)</f>
        <v>104.49436068803301</v>
      </c>
      <c r="G66" s="116">
        <f>VLOOKUP(CONCATENATE($F$53,"_Qu_",hi!$C$77),kt_dat_gg!$A$2:$BF$131,B66,0)</f>
        <v>106.78781333872884</v>
      </c>
      <c r="H66" s="161">
        <f>VLOOKUP(CONCATENATE($G$53,"_Qu_",hi!$C$77),kt_dat!$A$2:$DI$390,B66,0)</f>
        <v>105.86563099833496</v>
      </c>
      <c r="I66" s="161"/>
      <c r="J66" s="77">
        <f t="shared" si="2"/>
        <v>12</v>
      </c>
      <c r="K66" s="114">
        <f t="shared" si="0"/>
        <v>2007</v>
      </c>
      <c r="L66" s="116"/>
      <c r="M66" s="116">
        <f>VLOOKUP(CONCATENATE($E$53,"_Ja_",hi!$C$77),kt_dat!$A$2:$CG$390,J66,0)</f>
        <v>117.4706514296731</v>
      </c>
      <c r="N66" s="116"/>
      <c r="O66" s="116">
        <f>VLOOKUP(CONCATENATE($G$53,"_Ja_",hi!$C$77),kt_dat!$A$2:$DJ$390,J66,0)</f>
        <v>144.92955028175922</v>
      </c>
      <c r="P66" s="116"/>
      <c r="Q66" s="110">
        <f>VLOOKUP(CONCATENATE(Q$53,"_Ja_",hi!$C$77),kt_dat!$A$2:$CG$390,J66,0)</f>
        <v>4.5445252925329215E-2</v>
      </c>
      <c r="R66" s="116"/>
      <c r="S66" s="110">
        <f>VLOOKUP(CONCATENATE(S$53,"_Ja_",hi!$C$77),kt_dat!$A$2:$CG$390,J66,0)</f>
        <v>2.0320611241421947E-2</v>
      </c>
      <c r="T66" s="116"/>
      <c r="U66" s="162">
        <f t="shared" si="3"/>
        <v>6.5765864166751162E-2</v>
      </c>
      <c r="V66" s="72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1"/>
        <v>13</v>
      </c>
      <c r="C67" s="114" t="s">
        <v>393</v>
      </c>
      <c r="D67" s="116"/>
      <c r="E67" s="116">
        <f>VLOOKUP(CONCATENATE($D$53,"_Qu_",hi!$C$77),kt_dat_gg!$A$2:$AP$131,$B67,0)</f>
        <v>105.19252099445303</v>
      </c>
      <c r="F67" s="161">
        <f>VLOOKUP(CONCATENATE($E$53,"_Qu_",hi!$C$77),kt_dat!$A$2:$DI$390,$B67,0)</f>
        <v>105.8789233848961</v>
      </c>
      <c r="G67" s="116">
        <f>VLOOKUP(CONCATENATE($F$53,"_Qu_",hi!$C$77),kt_dat_gg!$A$2:$BF$131,B67,0)</f>
        <v>111.84175360943925</v>
      </c>
      <c r="H67" s="161">
        <f>VLOOKUP(CONCATENATE($G$53,"_Qu_",hi!$C$77),kt_dat!$A$2:$DI$390,B67,0)</f>
        <v>115.21576467495321</v>
      </c>
      <c r="I67" s="161"/>
      <c r="J67" s="77">
        <f t="shared" si="2"/>
        <v>13</v>
      </c>
      <c r="K67" s="114">
        <f t="shared" si="0"/>
        <v>2008</v>
      </c>
      <c r="L67" s="116"/>
      <c r="M67" s="116">
        <f>VLOOKUP(CONCATENATE($E$53,"_Ja_",hi!$C$77),kt_dat!$A$2:$CG$390,J67,0)</f>
        <v>120.21482483094057</v>
      </c>
      <c r="N67" s="116"/>
      <c r="O67" s="116">
        <f>VLOOKUP(CONCATENATE($G$53,"_Ja_",hi!$C$77),kt_dat!$A$2:$DJ$390,J67,0)</f>
        <v>148.33678740873938</v>
      </c>
      <c r="P67" s="116"/>
      <c r="Q67" s="110">
        <f>VLOOKUP(CONCATENATE(Q$53,"_Ja_",hi!$C$77),kt_dat!$A$2:$CG$390,J67,0)</f>
        <v>4.5572887381407787E-2</v>
      </c>
      <c r="R67" s="116"/>
      <c r="S67" s="110">
        <f>VLOOKUP(CONCATENATE(S$53,"_Ja_",hi!$C$77),kt_dat!$A$2:$CG$390,J67,0)</f>
        <v>2.3509609464433458E-2</v>
      </c>
      <c r="T67" s="116"/>
      <c r="U67" s="162">
        <f t="shared" si="3"/>
        <v>6.9082496845841251E-2</v>
      </c>
      <c r="V67" s="72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1"/>
        <v>14</v>
      </c>
      <c r="C68" s="114" t="s">
        <v>410</v>
      </c>
      <c r="D68" s="116"/>
      <c r="E68" s="116">
        <f>VLOOKUP(CONCATENATE($D$53,"_Qu_",hi!$C$77),kt_dat_gg!$A$2:$AP$131,$B68,0)</f>
        <v>105.86828060794723</v>
      </c>
      <c r="F68" s="161">
        <f>VLOOKUP(CONCATENATE($E$53,"_Qu_",hi!$C$77),kt_dat!$A$2:$DI$390,$B68,0)</f>
        <v>105.20427891042999</v>
      </c>
      <c r="G68" s="116">
        <f>VLOOKUP(CONCATENATE($F$53,"_Qu_",hi!$C$77),kt_dat_gg!$A$2:$BF$131,B68,0)</f>
        <v>115.16815059534251</v>
      </c>
      <c r="H68" s="161">
        <f>VLOOKUP(CONCATENATE($G$53,"_Qu_",hi!$C$77),kt_dat!$A$2:$DI$390,B68,0)</f>
        <v>114.44386515502958</v>
      </c>
      <c r="I68" s="161"/>
      <c r="J68" s="77">
        <f t="shared" si="2"/>
        <v>14</v>
      </c>
      <c r="K68" s="114">
        <v>2009</v>
      </c>
      <c r="L68" s="116"/>
      <c r="M68" s="116">
        <f>VLOOKUP(CONCATENATE($E$53,"_Ja_",hi!$C$77),kt_dat!$A$2:$CG$390,J68,0)</f>
        <v>126.40899330056823</v>
      </c>
      <c r="N68" s="116"/>
      <c r="O68" s="116">
        <f>VLOOKUP(CONCATENATE($G$53,"_Ja_",hi!$C$77),kt_dat!$A$2:$DJ$390,J68,0)</f>
        <v>153.8966208037414</v>
      </c>
      <c r="P68" s="116"/>
      <c r="Q68" s="110">
        <f>VLOOKUP(CONCATENATE(Q$53,"_Ja_",hi!$C$77),kt_dat!$A$2:$CG$390,J68,0)</f>
        <v>4.6805158267443761E-2</v>
      </c>
      <c r="R68" s="116"/>
      <c r="S68" s="110">
        <f>VLOOKUP(CONCATENATE(S$53,"_Ja_",hi!$C$77),kt_dat!$A$2:$CG$390,J68,0)</f>
        <v>3.7481150105280393E-2</v>
      </c>
      <c r="T68" s="116"/>
      <c r="U68" s="162">
        <f t="shared" si="3"/>
        <v>8.4286308372724161E-2</v>
      </c>
      <c r="V68" s="72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1"/>
        <v>15</v>
      </c>
      <c r="C69" s="114" t="s">
        <v>417</v>
      </c>
      <c r="D69" s="116"/>
      <c r="E69" s="116">
        <f>VLOOKUP(CONCATENATE($D$53,"_Qu_",hi!$C$77),kt_dat_gg!$A$2:$AP$131,$B69,0)</f>
        <v>105.71782334400611</v>
      </c>
      <c r="F69" s="161">
        <f>VLOOKUP(CONCATENATE($E$53,"_Qu_",hi!$C$77),kt_dat!$A$2:$DI$390,$B69,0)</f>
        <v>106.52163952851559</v>
      </c>
      <c r="G69" s="116">
        <f>VLOOKUP(CONCATENATE($F$53,"_Qu_",hi!$C$77),kt_dat_gg!$A$2:$BF$131,B69,0)</f>
        <v>114.97147815752869</v>
      </c>
      <c r="H69" s="161">
        <f>VLOOKUP(CONCATENATE($G$53,"_Qu_",hi!$C$77),kt_dat!$A$2:$DI$390,B69,0)</f>
        <v>115.84482195604471</v>
      </c>
      <c r="I69" s="161"/>
      <c r="J69" s="77">
        <f t="shared" si="2"/>
        <v>15</v>
      </c>
      <c r="K69" s="114">
        <v>2010</v>
      </c>
      <c r="L69" s="116"/>
      <c r="M69" s="116">
        <f>VLOOKUP(CONCATENATE($E$53,"_Ja_",hi!$C$77),kt_dat!$A$2:$CG$390,J69,0)</f>
        <v>128.35206094128165</v>
      </c>
      <c r="N69" s="116"/>
      <c r="O69" s="116">
        <f>VLOOKUP(CONCATENATE($G$53,"_Ja_",hi!$C$77),kt_dat!$A$2:$DJ$390,J69,0)</f>
        <v>158.49645696419137</v>
      </c>
      <c r="P69" s="116"/>
      <c r="Q69" s="110">
        <f>VLOOKUP(CONCATENATE(Q$53,"_Ja_",hi!$C$77),kt_dat!$A$2:$CG$390,J69,0)</f>
        <v>4.5849560051501287E-2</v>
      </c>
      <c r="R69" s="116"/>
      <c r="S69" s="110">
        <f>VLOOKUP(CONCATENATE(S$53,"_Ja_",hi!$C$77),kt_dat!$A$2:$CG$390,J69,0)</f>
        <v>2.9889130355343817E-2</v>
      </c>
      <c r="T69" s="116"/>
      <c r="U69" s="162">
        <f t="shared" si="3"/>
        <v>7.5738690406845111E-2</v>
      </c>
      <c r="V69" s="72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1"/>
        <v>16</v>
      </c>
      <c r="C70" s="114" t="s">
        <v>418</v>
      </c>
      <c r="D70" s="116"/>
      <c r="E70" s="116">
        <f>VLOOKUP(CONCATENATE($D$53,"_Qu_",hi!$C$77),kt_dat_gg!$A$2:$AP$131,$B70,0)</f>
        <v>106.09086796021433</v>
      </c>
      <c r="F70" s="161">
        <f>VLOOKUP(CONCATENATE($E$53,"_Qu_",hi!$C$77),kt_dat!$A$2:$DI$390,$B70,0)</f>
        <v>105.42755159307272</v>
      </c>
      <c r="G70" s="116">
        <f>VLOOKUP(CONCATENATE($F$53,"_Qu_",hi!$C$77),kt_dat_gg!$A$2:$BF$131,B70,0)</f>
        <v>116.55799924080047</v>
      </c>
      <c r="H70" s="161">
        <f>VLOOKUP(CONCATENATE($G$53,"_Qu_",hi!$C$77),kt_dat!$A$2:$DI$390,B70,0)</f>
        <v>114.62574736151181</v>
      </c>
      <c r="I70" s="161"/>
      <c r="J70" s="77">
        <f t="shared" si="2"/>
        <v>16</v>
      </c>
      <c r="K70" s="114">
        <v>2011</v>
      </c>
      <c r="L70" s="116"/>
      <c r="M70" s="116">
        <f>VLOOKUP(CONCATENATE($E$53,"_Ja_",hi!$C$77),kt_dat!$A$2:$CG$390,J70,0)</f>
        <v>128.37330354970669</v>
      </c>
      <c r="N70" s="116"/>
      <c r="O70" s="116">
        <f>VLOOKUP(CONCATENATE($G$53,"_Ja_",hi!$C$77),kt_dat!$A$2:$DJ$390,J70,0)</f>
        <v>160.60506285145448</v>
      </c>
      <c r="P70" s="116"/>
      <c r="Q70" s="110">
        <f>VLOOKUP(CONCATENATE(Q$53,"_Ja_",hi!$C$77),kt_dat!$A$2:$CG$390,J70,0)</f>
        <v>4.4517736746875786E-2</v>
      </c>
      <c r="R70" s="116"/>
      <c r="S70" s="110">
        <f>VLOOKUP(CONCATENATE(S$53,"_Ja_",hi!$C$77),kt_dat!$A$2:$CG$390,J70,0)</f>
        <v>1.3303804562265188E-2</v>
      </c>
      <c r="T70" s="116"/>
      <c r="U70" s="162">
        <f t="shared" si="3"/>
        <v>5.7821541309140974E-2</v>
      </c>
      <c r="V70" s="72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1"/>
        <v>17</v>
      </c>
      <c r="C71" s="114" t="s">
        <v>419</v>
      </c>
      <c r="D71" s="116"/>
      <c r="E71" s="116">
        <f>VLOOKUP(CONCATENATE($D$53,"_Qu_",hi!$C$77),kt_dat_gg!$A$2:$AP$131,$B71,0)</f>
        <v>106.57507693621547</v>
      </c>
      <c r="F71" s="161">
        <f>VLOOKUP(CONCATENATE($E$53,"_Qu_",hi!$C$77),kt_dat!$A$2:$DI$390,$B71,0)</f>
        <v>106.32341275905466</v>
      </c>
      <c r="G71" s="116">
        <f>VLOOKUP(CONCATENATE($F$53,"_Qu_",hi!$C$77),kt_dat_gg!$A$2:$BF$131,B71,0)</f>
        <v>118.2997460538748</v>
      </c>
      <c r="H71" s="161">
        <f>VLOOKUP(CONCATENATE($G$53,"_Qu_",hi!$C$77),kt_dat!$A$2:$DI$390,B71,0)</f>
        <v>119.20342840484487</v>
      </c>
      <c r="I71" s="161"/>
      <c r="J71" s="77">
        <f t="shared" si="2"/>
        <v>17</v>
      </c>
      <c r="K71" s="114">
        <v>2012</v>
      </c>
      <c r="L71" s="116"/>
      <c r="M71" s="116">
        <f>VLOOKUP(CONCATENATE($E$53,"_Ja_",hi!$C$77),kt_dat!$A$2:$CG$390,J71,0)</f>
        <v>135.06437420948836</v>
      </c>
      <c r="N71" s="116"/>
      <c r="O71" s="116">
        <f>VLOOKUP(CONCATENATE($G$53,"_Ja_",hi!$C$77),kt_dat!$A$2:$DJ$390,J71,0)</f>
        <v>181.29474196752432</v>
      </c>
      <c r="P71" s="116"/>
      <c r="Q71" s="110">
        <f>VLOOKUP(CONCATENATE(Q$53,"_Ja_",hi!$C$77),kt_dat!$A$2:$CG$390,J71,0)</f>
        <v>4.61258850660477E-2</v>
      </c>
      <c r="R71" s="116"/>
      <c r="S71" s="110">
        <f>VLOOKUP(CONCATENATE(S$53,"_Ja_",hi!$C$77),kt_dat!$A$2:$CG$390,J71,0)</f>
        <v>0.12882333065182375</v>
      </c>
      <c r="T71" s="116"/>
      <c r="U71" s="162">
        <f t="shared" si="3"/>
        <v>0.17494921571787145</v>
      </c>
      <c r="V71" s="72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1"/>
        <v>18</v>
      </c>
      <c r="C72" s="114" t="s">
        <v>420</v>
      </c>
      <c r="D72" s="116"/>
      <c r="E72" s="116">
        <f>VLOOKUP(CONCATENATE($D$53,"_Qu_",hi!$C$77),kt_dat_gg!$A$2:$AP$131,$B72,0)</f>
        <v>107.70807791653903</v>
      </c>
      <c r="F72" s="161">
        <f>VLOOKUP(CONCATENATE($E$53,"_Qu_",hi!$C$77),kt_dat!$A$2:$DI$390,$B72,0)</f>
        <v>107.97426645651906</v>
      </c>
      <c r="G72" s="116">
        <f>VLOOKUP(CONCATENATE($F$53,"_Qu_",hi!$C$77),kt_dat_gg!$A$2:$BF$131,B72,0)</f>
        <v>120.77452126999852</v>
      </c>
      <c r="H72" s="161">
        <f>VLOOKUP(CONCATENATE($G$53,"_Qu_",hi!$C$77),kt_dat!$A$2:$DI$390,B72,0)</f>
        <v>121.07006239526771</v>
      </c>
      <c r="I72" s="161"/>
      <c r="J72" s="77">
        <f t="shared" si="2"/>
        <v>18</v>
      </c>
      <c r="K72" s="114">
        <v>2013</v>
      </c>
      <c r="L72" s="116"/>
      <c r="M72" s="116">
        <f>VLOOKUP(CONCATENATE($E$53,"_Ja_",hi!$C$77),kt_dat!$A$2:$CG$390,J72,0)</f>
        <v>137.60039992061715</v>
      </c>
      <c r="N72" s="116"/>
      <c r="O72" s="116">
        <f>VLOOKUP(CONCATENATE($G$53,"_Ja_",hi!$C$77),kt_dat!$A$2:$DJ$390,J72,0)</f>
        <v>190.40556456784367</v>
      </c>
      <c r="P72" s="116"/>
      <c r="Q72" s="110">
        <f>VLOOKUP(CONCATENATE(Q$53,"_Ja_",hi!$C$77),kt_dat!$A$2:$CG$390,J72,0)</f>
        <v>4.1628209556695703E-2</v>
      </c>
      <c r="R72" s="116"/>
      <c r="S72" s="110">
        <f>VLOOKUP(CONCATENATE(S$53,"_Ja_",hi!$C$77),kt_dat!$A$2:$CG$390,J72,0)</f>
        <v>5.0254202087953594E-2</v>
      </c>
      <c r="T72" s="116"/>
      <c r="U72" s="162">
        <f t="shared" si="3"/>
        <v>9.1882411644649303E-2</v>
      </c>
      <c r="V72" s="72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1"/>
        <v>19</v>
      </c>
      <c r="C73" s="114" t="s">
        <v>421</v>
      </c>
      <c r="D73" s="116"/>
      <c r="E73" s="116">
        <f>VLOOKUP(CONCATENATE($D$53,"_Qu_",hi!$C$77),kt_dat_gg!$A$2:$AP$131,$B73,0)</f>
        <v>108.30011900125844</v>
      </c>
      <c r="F73" s="161">
        <f>VLOOKUP(CONCATENATE($E$53,"_Qu_",hi!$C$77),kt_dat!$A$2:$DI$390,$B73,0)</f>
        <v>108.82655453404334</v>
      </c>
      <c r="G73" s="116">
        <f>VLOOKUP(CONCATENATE($F$53,"_Qu_",hi!$C$77),kt_dat_gg!$A$2:$BF$131,B73,0)</f>
        <v>121.44596825032568</v>
      </c>
      <c r="H73" s="161">
        <f>VLOOKUP(CONCATENATE($G$53,"_Qu_",hi!$C$77),kt_dat!$A$2:$DI$390,B73,0)</f>
        <v>122.05007300988299</v>
      </c>
      <c r="I73" s="161"/>
      <c r="J73" s="77">
        <f t="shared" si="2"/>
        <v>19</v>
      </c>
      <c r="K73" s="114">
        <v>2014</v>
      </c>
      <c r="L73" s="116"/>
      <c r="M73" s="116">
        <f>VLOOKUP(CONCATENATE($E$53,"_Ja_",hi!$C$77),kt_dat!$A$2:$CG$390,J73,0)</f>
        <v>137.56423953649676</v>
      </c>
      <c r="N73" s="116"/>
      <c r="O73" s="116">
        <f>VLOOKUP(CONCATENATE($G$53,"_Ja_",hi!$C$77),kt_dat!$A$2:$DJ$390,J73,0)</f>
        <v>192.49647116719964</v>
      </c>
      <c r="P73" s="116"/>
      <c r="Q73" s="110">
        <f>VLOOKUP(CONCATENATE(Q$53,"_Ja_",hi!$C$77),kt_dat!$A$2:$CG$390,J73,0)</f>
        <v>3.964651299043883E-2</v>
      </c>
      <c r="R73" s="116"/>
      <c r="S73" s="110">
        <f>VLOOKUP(CONCATENATE(S$53,"_Ja_",hi!$C$77),kt_dat!$A$2:$CG$390,J73,0)</f>
        <v>1.0981331370759094E-2</v>
      </c>
      <c r="T73" s="116"/>
      <c r="U73" s="162">
        <f t="shared" si="3"/>
        <v>5.0627844361197924E-2</v>
      </c>
      <c r="V73" s="72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1"/>
        <v>20</v>
      </c>
      <c r="C74" s="114" t="s">
        <v>422</v>
      </c>
      <c r="D74" s="116"/>
      <c r="E74" s="116">
        <f>VLOOKUP(CONCATENATE($D$53,"_Qu_",hi!$C$77),kt_dat_gg!$A$2:$AP$131,$B74,0)</f>
        <v>108.5836429479449</v>
      </c>
      <c r="F74" s="161">
        <f>VLOOKUP(CONCATENATE($E$53,"_Qu_",hi!$C$77),kt_dat!$A$2:$DI$390,$B74,0)</f>
        <v>108.0995360132129</v>
      </c>
      <c r="G74" s="116">
        <f>VLOOKUP(CONCATENATE($F$53,"_Qu_",hi!$C$77),kt_dat_gg!$A$2:$BF$131,B74,0)</f>
        <v>122.22265566768006</v>
      </c>
      <c r="H74" s="161">
        <f>VLOOKUP(CONCATENATE($G$53,"_Qu_",hi!$C$77),kt_dat!$A$2:$DI$390,B74,0)</f>
        <v>121.21776934582633</v>
      </c>
      <c r="I74" s="161"/>
      <c r="J74" s="77">
        <f t="shared" si="2"/>
        <v>20</v>
      </c>
      <c r="K74" s="114">
        <v>2015</v>
      </c>
      <c r="L74" s="116"/>
      <c r="M74" s="116">
        <f>VLOOKUP(CONCATENATE($E$53,"_Ja_",hi!$C$77),kt_dat!$A$2:$CG$390,J74,0)</f>
        <v>135.88841200889038</v>
      </c>
      <c r="N74" s="116"/>
      <c r="O74" s="116">
        <f>VLOOKUP(CONCATENATE($G$53,"_Ja_",hi!$C$77),kt_dat!$A$2:$DJ$390,J74,0)</f>
        <v>195.08947050726118</v>
      </c>
      <c r="P74" s="116"/>
      <c r="Q74" s="110">
        <f>VLOOKUP(CONCATENATE(Q$53,"_Ja_",hi!$C$77),kt_dat!$A$2:$CG$390,J74,0)</f>
        <v>3.8746914443626754E-2</v>
      </c>
      <c r="R74" s="116"/>
      <c r="S74" s="110">
        <f>VLOOKUP(CONCATENATE(S$53,"_Ja_",hi!$C$77),kt_dat!$A$2:$CG$390,J74,0)</f>
        <v>1.3470373375360677E-2</v>
      </c>
      <c r="T74" s="116"/>
      <c r="U74" s="162">
        <f t="shared" si="3"/>
        <v>5.2217287818987435E-2</v>
      </c>
      <c r="V74" s="72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1"/>
        <v>21</v>
      </c>
      <c r="C75" s="114" t="s">
        <v>423</v>
      </c>
      <c r="D75" s="116"/>
      <c r="E75" s="116">
        <f>VLOOKUP(CONCATENATE($D$53,"_Qu_",hi!$C$77),kt_dat_gg!$A$2:$AP$131,$B75,0)</f>
        <v>108.41470961380969</v>
      </c>
      <c r="F75" s="161">
        <f>VLOOKUP(CONCATENATE($E$53,"_Qu_",hi!$C$77),kt_dat!$A$2:$DI$390,$B75,0)</f>
        <v>108.82483829657843</v>
      </c>
      <c r="G75" s="116">
        <f>VLOOKUP(CONCATENATE($F$53,"_Qu_",hi!$C$77),kt_dat_gg!$A$2:$BF$131,B75,0)</f>
        <v>122.47099546415859</v>
      </c>
      <c r="H75" s="161">
        <f>VLOOKUP(CONCATENATE($G$53,"_Qu_",hi!$C$77),kt_dat!$A$2:$DI$390,B75,0)</f>
        <v>123.40012464733088</v>
      </c>
      <c r="I75" s="161"/>
      <c r="J75" s="77">
        <f t="shared" si="2"/>
        <v>21</v>
      </c>
      <c r="K75" s="114">
        <v>2016</v>
      </c>
      <c r="L75" s="116"/>
      <c r="M75" s="116">
        <f>VLOOKUP(CONCATENATE($E$53,"_Ja_",hi!$C$77),kt_dat!$A$2:$CG$390,J75,0)</f>
        <v>135.70024907374474</v>
      </c>
      <c r="N75" s="116"/>
      <c r="O75" s="116">
        <f>VLOOKUP(CONCATENATE($G$53,"_Ja_",hi!$C$77),kt_dat!$A$2:$DJ$390,J75,0)</f>
        <v>207.30539105646835</v>
      </c>
      <c r="P75" s="116"/>
      <c r="Q75" s="110">
        <f>VLOOKUP(CONCATENATE(Q$53,"_Ja_",hi!$C$77),kt_dat!$A$2:$CG$390,J75,0)</f>
        <v>3.8183910662538581E-2</v>
      </c>
      <c r="R75" s="116"/>
      <c r="S75" s="110">
        <f>VLOOKUP(CONCATENATE(S$53,"_Ja_",hi!$C$77),kt_dat!$A$2:$CG$390,J75,0)</f>
        <v>6.2617016271785439E-2</v>
      </c>
      <c r="T75" s="116"/>
      <c r="U75" s="162">
        <f t="shared" si="3"/>
        <v>0.10080092693432402</v>
      </c>
      <c r="V75" s="72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1"/>
        <v>22</v>
      </c>
      <c r="C76" s="114" t="s">
        <v>473</v>
      </c>
      <c r="D76" s="116"/>
      <c r="E76" s="116">
        <f>VLOOKUP(CONCATENATE($D$53,"_Qu_",hi!$C$77),kt_dat_gg!$A$2:$AP$131,$B76,0)</f>
        <v>107.49880000600449</v>
      </c>
      <c r="F76" s="161">
        <f>VLOOKUP(CONCATENATE($E$53,"_Qu_",hi!$C$77),kt_dat!$A$2:$DI$390,$B76,0)</f>
        <v>108.31975453163771</v>
      </c>
      <c r="G76" s="116">
        <f>VLOOKUP(CONCATENATE($F$53,"_Qu_",hi!$C$77),kt_dat_gg!$A$2:$BF$131,B76,0)</f>
        <v>121.88515260690671</v>
      </c>
      <c r="H76" s="161">
        <f>VLOOKUP(CONCATENATE($G$53,"_Qu_",hi!$C$77),kt_dat!$A$2:$DI$390,B76,0)</f>
        <v>122.79509239931853</v>
      </c>
      <c r="I76" s="161"/>
      <c r="J76" s="77">
        <f t="shared" si="2"/>
        <v>22</v>
      </c>
      <c r="K76" s="114">
        <v>2017</v>
      </c>
      <c r="L76" s="116"/>
      <c r="M76" s="116">
        <f>VLOOKUP(CONCATENATE($E$53,"_Ja_",hi!$C$77),kt_dat!$A$2:$CG$390,J76,0)</f>
        <v>126.75492063074573</v>
      </c>
      <c r="N76" s="116"/>
      <c r="O76" s="116">
        <f>VLOOKUP(CONCATENATE($G$53,"_Ja_",hi!$C$77),kt_dat!$A$2:$DJ$390,J76,0)</f>
        <v>195.30075162255574</v>
      </c>
      <c r="P76" s="116"/>
      <c r="Q76" s="110">
        <f>VLOOKUP(CONCATENATE(Q$53,"_Ja_",hi!$C$77),kt_dat!$A$2:$CG$390,J76,0)</f>
        <v>3.3550260149322546E-2</v>
      </c>
      <c r="R76" s="116"/>
      <c r="S76" s="110">
        <f>VLOOKUP(CONCATENATE(S$53,"_Ja_",hi!$C$77),kt_dat!$A$2:$CG$390,J76,0)</f>
        <v>-5.7907994445945701E-2</v>
      </c>
      <c r="T76" s="116"/>
      <c r="U76" s="162">
        <f t="shared" si="3"/>
        <v>-2.4357734296623156E-2</v>
      </c>
      <c r="V76" s="72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1"/>
        <v>23</v>
      </c>
      <c r="C77" s="114" t="s">
        <v>474</v>
      </c>
      <c r="D77" s="116"/>
      <c r="E77" s="116">
        <f>VLOOKUP(CONCATENATE($D$53,"_Qu_",hi!$C$77),kt_dat_gg!$A$2:$AP$131,$B77,0)</f>
        <v>107.45325834224144</v>
      </c>
      <c r="F77" s="161">
        <f>VLOOKUP(CONCATENATE($E$53,"_Qu_",hi!$C$77),kt_dat!$A$2:$DI$390,$B77,0)</f>
        <v>105.35180718979731</v>
      </c>
      <c r="G77" s="116">
        <f>VLOOKUP(CONCATENATE($F$53,"_Qu_",hi!$C$77),kt_dat_gg!$A$2:$BF$131,B77,0)</f>
        <v>121.82874655482287</v>
      </c>
      <c r="H77" s="161">
        <f>VLOOKUP(CONCATENATE($G$53,"_Qu_",hi!$C$77),kt_dat!$A$2:$DI$390,B77,0)</f>
        <v>119.4602407740707</v>
      </c>
      <c r="I77" s="161"/>
      <c r="J77" s="77">
        <f t="shared" si="2"/>
        <v>23</v>
      </c>
      <c r="K77" s="114">
        <v>2018</v>
      </c>
      <c r="L77" s="116"/>
      <c r="M77" s="116">
        <f>VLOOKUP(CONCATENATE($E$53,"_Ja_",hi!$C$77),kt_dat!$A$2:$CG$390,J77,0)</f>
        <v>122.23124273172878</v>
      </c>
      <c r="N77" s="116"/>
      <c r="O77" s="116">
        <f>VLOOKUP(CONCATENATE($G$53,"_Ja_",hi!$C$77),kt_dat!$A$2:$DJ$390,J77,0)</f>
        <v>189.12955313911311</v>
      </c>
      <c r="P77" s="116"/>
      <c r="Q77" s="110">
        <f>VLOOKUP(CONCATENATE(Q$53,"_Ja_",hi!$C$77),kt_dat!$A$2:$CG$390,J77,0)</f>
        <v>3.441503464592395E-2</v>
      </c>
      <c r="R77" s="116"/>
      <c r="S77" s="110">
        <f>VLOOKUP(CONCATENATE(S$53,"_Ja_",hi!$C$77),kt_dat!$A$2:$CG$390,J77,0)</f>
        <v>-3.1598436934688848E-2</v>
      </c>
      <c r="T77" s="116"/>
      <c r="U77" s="162">
        <f t="shared" si="3"/>
        <v>2.8165977112351026E-3</v>
      </c>
      <c r="V77" s="72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1"/>
        <v>24</v>
      </c>
      <c r="C78" s="114" t="s">
        <v>3591</v>
      </c>
      <c r="D78" s="116"/>
      <c r="E78" s="116">
        <f>VLOOKUP(CONCATENATE($D$53,"_Qu_",hi!$C$77),kt_dat_gg!$A$2:$AP$131,$B78,0)</f>
        <v>107.79991833602031</v>
      </c>
      <c r="F78" s="161">
        <f>VLOOKUP(CONCATENATE($E$53,"_Qu_",hi!$C$77),kt_dat!$A$2:$DI$390,$B78,0)</f>
        <v>108.68821330528932</v>
      </c>
      <c r="G78" s="116">
        <f>VLOOKUP(CONCATENATE($F$53,"_Qu_",hi!$C$77),kt_dat_gg!$A$2:$BF$131,B78,0)</f>
        <v>123.27239036745243</v>
      </c>
      <c r="H78" s="161">
        <f>VLOOKUP(CONCATENATE($G$53,"_Qu_",hi!$C$77),kt_dat!$A$2:$DI$390,B78,0)</f>
        <v>123.23090649107939</v>
      </c>
      <c r="I78" s="161"/>
      <c r="J78" s="77">
        <f t="shared" si="2"/>
        <v>24</v>
      </c>
      <c r="K78" s="114">
        <v>2019</v>
      </c>
      <c r="L78" s="116"/>
      <c r="M78" s="116">
        <f>VLOOKUP(CONCATENATE($E$53,"_Ja_",hi!$C$77),kt_dat!$A$2:$CG$390,J78,0)</f>
        <v>130.81517683597653</v>
      </c>
      <c r="N78" s="116"/>
      <c r="O78" s="116">
        <f>VLOOKUP(CONCATENATE($G$53,"_Ja_",hi!$C$77),kt_dat!$A$2:$DJ$390,J78,0)</f>
        <v>204.71406836900718</v>
      </c>
      <c r="P78" s="116"/>
      <c r="Q78" s="110">
        <f>VLOOKUP(CONCATENATE(Q$53,"_Ja_",hi!$C$77),kt_dat!$A$2:$CG$390,J78,0)</f>
        <v>3.8613258317541005E-2</v>
      </c>
      <c r="R78" s="116"/>
      <c r="S78" s="110">
        <f>VLOOKUP(CONCATENATE(S$53,"_Ja_",hi!$C$77),kt_dat!$A$2:$CG$390,J78,0)</f>
        <v>8.2401269242311281E-2</v>
      </c>
      <c r="T78" s="116"/>
      <c r="U78" s="162">
        <f t="shared" ref="U78" si="4">S78+Q78</f>
        <v>0.12101452755985229</v>
      </c>
      <c r="V78" s="72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1"/>
        <v>25</v>
      </c>
      <c r="C79" s="114" t="s">
        <v>3592</v>
      </c>
      <c r="D79" s="116"/>
      <c r="E79" s="116">
        <f>VLOOKUP(CONCATENATE($D$53,"_Qu_",hi!$C$77),kt_dat_gg!$A$2:$AP$131,$B79,0)</f>
        <v>108.26899123151073</v>
      </c>
      <c r="F79" s="161">
        <f>VLOOKUP(CONCATENATE($E$53,"_Qu_",hi!$C$77),kt_dat!$A$2:$DI$390,$B79,0)</f>
        <v>109.35973451297427</v>
      </c>
      <c r="G79" s="116">
        <f>VLOOKUP(CONCATENATE($F$53,"_Qu_",hi!$C$77),kt_dat_gg!$A$2:$BF$131,B79,0)</f>
        <v>124.82222870237456</v>
      </c>
      <c r="H79" s="161">
        <f>VLOOKUP(CONCATENATE($G$53,"_Qu_",hi!$C$77),kt_dat!$A$2:$DI$390,B79,0)</f>
        <v>127.12602383720721</v>
      </c>
      <c r="I79" s="161"/>
      <c r="J79" s="77">
        <f t="shared" si="2"/>
        <v>25</v>
      </c>
      <c r="K79" s="114">
        <v>2020</v>
      </c>
      <c r="L79" s="116"/>
      <c r="M79" s="116">
        <f>VLOOKUP(CONCATENATE($E$53,"_Ja_",hi!$C$77),kt_dat!$A$2:$CG$390,J79,0)</f>
        <v>130.56187207205022</v>
      </c>
      <c r="N79" s="116"/>
      <c r="O79" s="116">
        <f>VLOOKUP(CONCATENATE($G$53,"_Ja_",hi!$C$77),kt_dat!$A$2:$DJ$390,J79,0)</f>
        <v>200.90073912281801</v>
      </c>
      <c r="P79" s="116"/>
      <c r="Q79" s="110">
        <f>VLOOKUP(CONCATENATE(Q$53,"_Ja_",hi!$C$77),kt_dat!$A$2:$CG$390,J79,0)</f>
        <v>3.5329931275343389E-2</v>
      </c>
      <c r="R79" s="116"/>
      <c r="S79" s="110">
        <f>VLOOKUP(CONCATENATE(S$53,"_Ja_",hi!$C$77),kt_dat!$A$2:$CG$390,J79,0)</f>
        <v>-1.862758762292516E-2</v>
      </c>
      <c r="T79" s="116"/>
      <c r="U79" s="162">
        <f t="shared" ref="U79:U81" si="5">S79+Q79</f>
        <v>1.6702343652418229E-2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1"/>
        <v>26</v>
      </c>
      <c r="C80" s="114" t="s">
        <v>3593</v>
      </c>
      <c r="D80" s="116"/>
      <c r="E80" s="116">
        <f>VLOOKUP(CONCATENATE($D$53,"_Qu_",hi!$C$77),kt_dat_gg!$A$2:$AP$131,$B80,0)</f>
        <v>107.02838123918589</v>
      </c>
      <c r="F80" s="161">
        <f>VLOOKUP(CONCATENATE($E$53,"_Qu_",hi!$C$77),kt_dat!$A$2:$DI$390,$B80,0)</f>
        <v>106.75902587626861</v>
      </c>
      <c r="G80" s="116">
        <f>VLOOKUP(CONCATENATE($F$53,"_Qu_",hi!$C$77),kt_dat_gg!$A$2:$BF$131,B80,0)</f>
        <v>124.42092156586334</v>
      </c>
      <c r="H80" s="161">
        <f>VLOOKUP(CONCATENATE($G$53,"_Qu_",hi!$C$77),kt_dat!$A$2:$DI$390,B80,0)</f>
        <v>124.10975577883708</v>
      </c>
      <c r="I80" s="161"/>
      <c r="J80" s="77">
        <f t="shared" si="2"/>
        <v>26</v>
      </c>
      <c r="K80" s="114">
        <v>2021</v>
      </c>
      <c r="L80" s="116"/>
      <c r="M80" s="116">
        <f>VLOOKUP(CONCATENATE($E$53,"_Ja_",hi!$C$77),kt_dat!$A$2:$CG$390,J80,0)</f>
        <v>131.74856339301252</v>
      </c>
      <c r="N80" s="116"/>
      <c r="O80" s="116">
        <f>VLOOKUP(CONCATENATE($G$53,"_Ja_",hi!$C$77),kt_dat!$A$2:$DJ$390,J80,0)</f>
        <v>202.6546718269596</v>
      </c>
      <c r="P80" s="116"/>
      <c r="Q80" s="110">
        <f>VLOOKUP(CONCATENATE(Q$53,"_Ja_",hi!$C$77),kt_dat!$A$2:$CG$390,J80,0)</f>
        <v>3.6420976902360271E-2</v>
      </c>
      <c r="R80" s="116"/>
      <c r="S80" s="110">
        <f>VLOOKUP(CONCATENATE(S$53,"_Ja_",hi!$C$77),kt_dat!$A$2:$CG$390,J80,0)</f>
        <v>8.730344705548055E-3</v>
      </c>
      <c r="T80" s="116"/>
      <c r="U80" s="162">
        <f t="shared" si="5"/>
        <v>4.5151321607908329E-2</v>
      </c>
      <c r="V80" s="72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1"/>
        <v>27</v>
      </c>
      <c r="C81" s="114" t="s">
        <v>3595</v>
      </c>
      <c r="D81" s="116"/>
      <c r="E81" s="116">
        <f>VLOOKUP(CONCATENATE($D$53,"_Qu_",hi!$C$77),kt_dat_gg!$A$2:$AP$131,$B81,0)</f>
        <v>105.59592161770945</v>
      </c>
      <c r="F81" s="161">
        <f>VLOOKUP(CONCATENATE($E$53,"_Qu_",hi!$C$77),kt_dat!$A$2:$DI$390,$B81,0)</f>
        <v>104.96638332831478</v>
      </c>
      <c r="G81" s="116">
        <f>VLOOKUP(CONCATENATE($F$53,"_Qu_",hi!$C$77),kt_dat_gg!$A$2:$BF$131,B81,0)</f>
        <v>122.7494764829741</v>
      </c>
      <c r="H81" s="161">
        <f>VLOOKUP(CONCATENATE($G$53,"_Qu_",hi!$C$77),kt_dat!$A$2:$DI$390,B81,0)</f>
        <v>122.02698508154569</v>
      </c>
      <c r="I81" s="161"/>
      <c r="J81" s="77">
        <f t="shared" si="2"/>
        <v>27</v>
      </c>
      <c r="K81" s="114" t="s">
        <v>3995</v>
      </c>
      <c r="L81" s="116"/>
      <c r="M81" s="116">
        <f>VLOOKUP(CONCATENATE($E$53,"_Ja_",hi!$C$77),kt_dat!$A$2:$CG$390,J81,0)</f>
        <v>136.2762731633737</v>
      </c>
      <c r="N81" s="116"/>
      <c r="O81" s="116">
        <f>VLOOKUP(CONCATENATE($G$53,"_Ja_",hi!$C$77),kt_dat!$A$2:$DJ$390,J81,0)</f>
        <v>215.891506658015</v>
      </c>
      <c r="P81" s="116"/>
      <c r="Q81" s="110">
        <f>VLOOKUP(CONCATENATE(Q$53,"_Ja_",hi!$C$77),kt_dat!$A$2:$CG$390,J81,0)</f>
        <v>3.7459647605191888E-2</v>
      </c>
      <c r="R81" s="116"/>
      <c r="S81" s="110">
        <f>VLOOKUP(CONCATENATE(S$53,"_Ja_",hi!$C$77),kt_dat!$A$2:$CG$390,J81,0)</f>
        <v>6.5317195560919125E-2</v>
      </c>
      <c r="T81" s="116"/>
      <c r="U81" s="162">
        <f t="shared" si="5"/>
        <v>0.10277684316611102</v>
      </c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1"/>
        <v>28</v>
      </c>
      <c r="C82" s="114" t="s">
        <v>3596</v>
      </c>
      <c r="D82" s="116"/>
      <c r="E82" s="116">
        <f>VLOOKUP(CONCATENATE($D$53,"_Qu_",hi!$C$77),kt_dat_gg!$A$2:$AP$131,$B82,0)</f>
        <v>105.52821779357612</v>
      </c>
      <c r="F82" s="161">
        <f>VLOOKUP(CONCATENATE($E$53,"_Qu_",hi!$C$77),kt_dat!$A$2:$DI$390,$B82,0)</f>
        <v>105.06235564854495</v>
      </c>
      <c r="G82" s="116">
        <f>VLOOKUP(CONCATENATE($F$53,"_Qu_",hi!$C$77),kt_dat_gg!$A$2:$BF$131,B82,0)</f>
        <v>125.30324399585386</v>
      </c>
      <c r="H82" s="161">
        <f>VLOOKUP(CONCATENATE($G$53,"_Qu_",hi!$C$77),kt_dat!$A$2:$DI$390,B82,0)</f>
        <v>122.11168858853956</v>
      </c>
      <c r="I82" s="161"/>
      <c r="J82" s="187"/>
      <c r="K82" s="225"/>
      <c r="L82" s="225"/>
      <c r="M82" s="225"/>
      <c r="N82" s="225"/>
      <c r="O82" s="225"/>
      <c r="P82" s="225"/>
      <c r="Q82" s="191"/>
      <c r="R82" s="225"/>
      <c r="S82" s="225"/>
      <c r="T82" s="225"/>
      <c r="U82" s="225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1"/>
        <v>29</v>
      </c>
      <c r="C83" s="114" t="s">
        <v>3655</v>
      </c>
      <c r="D83" s="116"/>
      <c r="E83" s="116">
        <f>VLOOKUP(CONCATENATE($D$53,"_Qu_",hi!$C$77),kt_dat_gg!$A$2:$AP$131,$B83,0)</f>
        <v>106.1593590241971</v>
      </c>
      <c r="F83" s="161">
        <f>VLOOKUP(CONCATENATE($E$53,"_Qu_",hi!$C$77),kt_dat!$A$2:$DI$390,$B83,0)</f>
        <v>106.55591440386861</v>
      </c>
      <c r="G83" s="116">
        <f>VLOOKUP(CONCATENATE($F$53,"_Qu_",hi!$C$77),kt_dat_gg!$A$2:$BF$131,B83,0)</f>
        <v>128.69482818485872</v>
      </c>
      <c r="H83" s="161">
        <f>VLOOKUP(CONCATENATE($G$53,"_Qu_",hi!$C$77),kt_dat!$A$2:$DI$390,B83,0)</f>
        <v>131.7710583174763</v>
      </c>
      <c r="I83" s="161"/>
      <c r="J83" s="187"/>
      <c r="K83" s="193" t="str">
        <f>K79&amp;" - "&amp;K80</f>
        <v>2020 - 2021</v>
      </c>
      <c r="L83" s="115"/>
      <c r="M83" s="110">
        <f>M80/M79-1</f>
        <v>9.0891107957415951E-3</v>
      </c>
      <c r="N83" s="116"/>
      <c r="O83" s="110">
        <f>O80/O79-1</f>
        <v>8.7303447055480099E-3</v>
      </c>
      <c r="P83" s="116"/>
      <c r="Q83" s="191"/>
      <c r="R83" s="182"/>
      <c r="S83" s="182"/>
      <c r="T83" s="182"/>
      <c r="U83" s="182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1"/>
        <v>30</v>
      </c>
      <c r="C84" s="114" t="s">
        <v>3658</v>
      </c>
      <c r="D84" s="116"/>
      <c r="E84" s="116">
        <f>VLOOKUP(CONCATENATE($D$53,"_Qu_",hi!$C$77),kt_dat_gg!$A$2:$AP$131,$B84,0)</f>
        <v>106.21613709528674</v>
      </c>
      <c r="F84" s="161">
        <f>VLOOKUP(CONCATENATE($E$53,"_Qu_",hi!$C$77),kt_dat!$A$2:$DI$390,$B84,0)</f>
        <v>106.85980702017775</v>
      </c>
      <c r="G84" s="116">
        <f>VLOOKUP(CONCATENATE($F$53,"_Qu_",hi!$C$77),kt_dat_gg!$A$2:$BF$131,B84,0)</f>
        <v>131.38015507240365</v>
      </c>
      <c r="H84" s="161">
        <f>VLOOKUP(CONCATENATE($G$53,"_Qu_",hi!$C$77),kt_dat!$A$2:$DI$390,B84,0)</f>
        <v>132.20173764856028</v>
      </c>
      <c r="I84" s="161"/>
      <c r="J84" s="187"/>
      <c r="K84" s="193" t="str">
        <f>K80&amp;" - "&amp;K81</f>
        <v>2021 - 2022*</v>
      </c>
      <c r="L84" s="115"/>
      <c r="M84" s="110">
        <f>M81/M80-1</f>
        <v>3.4366293291979266E-2</v>
      </c>
      <c r="N84" s="116"/>
      <c r="O84" s="110">
        <f>O81/O80-1</f>
        <v>6.5317195560919084E-2</v>
      </c>
      <c r="P84" s="116"/>
      <c r="Q84" s="180"/>
      <c r="R84" s="182"/>
      <c r="S84" s="182"/>
      <c r="T84" s="182"/>
      <c r="U84" s="182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1"/>
        <v>31</v>
      </c>
      <c r="C85" s="114" t="s">
        <v>3659</v>
      </c>
      <c r="D85" s="116"/>
      <c r="E85" s="116">
        <f>VLOOKUP(CONCATENATE($D$53,"_Qu_",hi!$C$77),kt_dat_gg!$A$2:$AP$131,$B85,0)</f>
        <v>106.48783705432218</v>
      </c>
      <c r="F85" s="161">
        <f>VLOOKUP(CONCATENATE($E$53,"_Qu_",hi!$C$77),kt_dat!$A$2:$DI$390,$B85,0)</f>
        <v>105.23268986181385</v>
      </c>
      <c r="G85" s="116">
        <f>VLOOKUP(CONCATENATE($F$53,"_Qu_",hi!$C$77),kt_dat_gg!$A$2:$BF$131,B85,0)</f>
        <v>131.71483332633943</v>
      </c>
      <c r="H85" s="161">
        <f>VLOOKUP(CONCATENATE($G$53,"_Qu_",hi!$C$77),kt_dat!$A$2:$DI$390,B85,0)</f>
        <v>130.16766925117437</v>
      </c>
      <c r="I85" s="161"/>
      <c r="J85" s="187"/>
      <c r="K85" s="181" t="str">
        <f>IF(hi!$G$6=4,te!$A$11,te!$A$79)</f>
        <v>* I valori dell'anno in corso sono provvisori e si riferiscono ai trimestri finora disponibili. Stato dei dati: 31 marzo 2022.</v>
      </c>
      <c r="L85" s="180"/>
      <c r="M85" s="180"/>
      <c r="N85" s="180"/>
      <c r="O85" s="180"/>
      <c r="P85" s="180"/>
      <c r="Q85" s="201"/>
      <c r="R85" s="182"/>
      <c r="S85" s="182"/>
      <c r="T85" s="182"/>
      <c r="U85" s="182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1"/>
        <v>32</v>
      </c>
      <c r="C86" s="114" t="s">
        <v>3660</v>
      </c>
      <c r="D86" s="116"/>
      <c r="E86" s="116">
        <f>VLOOKUP(CONCATENATE($D$53,"_Qu_",hi!$C$77),kt_dat_gg!$A$2:$AP$131,$B86,0)</f>
        <v>105.72271887887545</v>
      </c>
      <c r="F86" s="161">
        <f>VLOOKUP(CONCATENATE($E$53,"_Qu_",hi!$C$77),kt_dat!$A$2:$DI$390,$B86,0)</f>
        <v>107.37101428097493</v>
      </c>
      <c r="G86" s="116">
        <f>VLOOKUP(CONCATENATE($F$53,"_Qu_",hi!$C$77),kt_dat_gg!$A$2:$BF$131,B86,0)</f>
        <v>130.71047519566707</v>
      </c>
      <c r="H86" s="161">
        <f>VLOOKUP(CONCATENATE($G$53,"_Qu_",hi!$C$77),kt_dat!$A$2:$DI$390,B86,0)</f>
        <v>132.77509307928361</v>
      </c>
      <c r="I86" s="161"/>
      <c r="J86" s="187"/>
      <c r="K86" s="200" t="str">
        <f>IF(hi!$G$6=4,"",te!$A$11)</f>
        <v>Fonte: indici di mercato per immobili di reddito Fahrländer Partner.</v>
      </c>
      <c r="L86" s="97"/>
      <c r="M86" s="201"/>
      <c r="N86" s="201"/>
      <c r="O86" s="201"/>
      <c r="P86" s="201"/>
      <c r="Q86" s="201"/>
      <c r="R86" s="182"/>
      <c r="S86" s="182"/>
      <c r="T86" s="182"/>
      <c r="U86" s="182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1"/>
        <v>33</v>
      </c>
      <c r="C87" s="114" t="s">
        <v>3663</v>
      </c>
      <c r="D87" s="116"/>
      <c r="E87" s="116">
        <f>VLOOKUP(CONCATENATE($D$53,"_Qu_",hi!$C$77),kt_dat_gg!$A$2:$AP$131,$B87,0)</f>
        <v>103.94906224667625</v>
      </c>
      <c r="F87" s="161">
        <f>VLOOKUP(CONCATENATE($E$53,"_Qu_",hi!$C$77),kt_dat!$A$2:$DI$390,$B87,0)</f>
        <v>104.56445249383758</v>
      </c>
      <c r="G87" s="116">
        <f>VLOOKUP(CONCATENATE($F$53,"_Qu_",hi!$C$77),kt_dat_gg!$A$2:$BF$131,B87,0)</f>
        <v>128.42873147553027</v>
      </c>
      <c r="H87" s="161">
        <f>VLOOKUP(CONCATENATE($G$53,"_Qu_",hi!$C$77),kt_dat!$A$2:$DI$390,B87,0)</f>
        <v>129.18866325654321</v>
      </c>
      <c r="I87" s="161"/>
      <c r="J87" s="187"/>
      <c r="K87" s="174"/>
      <c r="L87" s="201"/>
      <c r="M87" s="201"/>
      <c r="N87" s="201"/>
      <c r="O87" s="201"/>
      <c r="P87" s="201"/>
      <c r="Q87" s="201"/>
      <c r="R87" s="182"/>
      <c r="S87" s="182"/>
      <c r="T87" s="182"/>
      <c r="U87" s="182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1"/>
        <v>34</v>
      </c>
      <c r="C88" s="114" t="s">
        <v>3664</v>
      </c>
      <c r="D88" s="116"/>
      <c r="E88" s="116">
        <f>VLOOKUP(CONCATENATE($D$53,"_Qu_",hi!$C$77),kt_dat_gg!$A$2:$AP$131,$B88,0)</f>
        <v>100.70980116258811</v>
      </c>
      <c r="F88" s="161">
        <f>VLOOKUP(CONCATENATE($E$53,"_Qu_",hi!$C$77),kt_dat!$A$2:$DI$390,$B88,0)</f>
        <v>99.911719965216236</v>
      </c>
      <c r="G88" s="116">
        <f>VLOOKUP(CONCATENATE($F$53,"_Qu_",hi!$C$77),kt_dat_gg!$A$2:$BF$131,B88,0)</f>
        <v>125.02930125902431</v>
      </c>
      <c r="H88" s="161">
        <f>VLOOKUP(CONCATENATE($G$53,"_Qu_",hi!$C$77),kt_dat!$A$2:$DI$390,B88,0)</f>
        <v>123.32243809076401</v>
      </c>
      <c r="I88" s="161"/>
      <c r="J88" s="187"/>
      <c r="K88" s="174"/>
      <c r="L88" s="201"/>
      <c r="M88" s="201"/>
      <c r="N88" s="201"/>
      <c r="O88" s="201"/>
      <c r="P88" s="201"/>
      <c r="Q88" s="201"/>
      <c r="R88" s="182"/>
      <c r="S88" s="182"/>
      <c r="T88" s="182"/>
      <c r="U88" s="182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1"/>
        <v>35</v>
      </c>
      <c r="C89" s="114" t="s">
        <v>3665</v>
      </c>
      <c r="D89" s="116"/>
      <c r="E89" s="116">
        <f>VLOOKUP(CONCATENATE($D$53,"_Qu_",hi!$C$77),kt_dat_gg!$A$2:$AP$131,$B89,0)</f>
        <v>97.569328862582168</v>
      </c>
      <c r="F89" s="161">
        <f>VLOOKUP(CONCATENATE($E$53,"_Qu_",hi!$C$77),kt_dat!$A$2:$DI$390,$B89,0)</f>
        <v>97.653231028710493</v>
      </c>
      <c r="G89" s="116">
        <f>VLOOKUP(CONCATENATE($F$53,"_Qu_",hi!$C$77),kt_dat_gg!$A$2:$BF$131,B89,0)</f>
        <v>121.66036337253074</v>
      </c>
      <c r="H89" s="161">
        <f>VLOOKUP(CONCATENATE($G$53,"_Qu_",hi!$C$77),kt_dat!$A$2:$DI$390,B89,0)</f>
        <v>122.57680242976573</v>
      </c>
      <c r="I89" s="161"/>
      <c r="J89" s="187"/>
      <c r="K89" s="174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1"/>
        <v>36</v>
      </c>
      <c r="C90" s="114" t="s">
        <v>3762</v>
      </c>
      <c r="D90" s="116"/>
      <c r="E90" s="116">
        <f>VLOOKUP(CONCATENATE($D$53,"_Qu_",hi!$C$77),kt_dat_gg!$A$2:$AP$131,$B90,0)</f>
        <v>95.478172412563424</v>
      </c>
      <c r="F90" s="161">
        <f>VLOOKUP(CONCATENATE($E$53,"_Qu_",hi!$C$77),kt_dat!$A$2:$DI$390,$B90,0)</f>
        <v>95.143035593819775</v>
      </c>
      <c r="G90" s="116">
        <f>VLOOKUP(CONCATENATE($F$53,"_Qu_",hi!$C$77),kt_dat_gg!$A$2:$BF$131,B90,0)</f>
        <v>119.79170713554701</v>
      </c>
      <c r="H90" s="161">
        <f>VLOOKUP(CONCATENATE($G$53,"_Qu_",hi!$C$77),kt_dat!$A$2:$DI$390,B90,0)</f>
        <v>119.08184959706244</v>
      </c>
      <c r="I90" s="161"/>
      <c r="J90" s="187"/>
      <c r="K90" s="174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1"/>
        <v>37</v>
      </c>
      <c r="C91" s="114" t="s">
        <v>3764</v>
      </c>
      <c r="D91" s="116"/>
      <c r="E91" s="116">
        <f>VLOOKUP(CONCATENATE($D$53,"_Qu_",hi!$C$77),kt_dat_gg!$A$2:$AP$131,$B91,0)</f>
        <v>94.674588501441406</v>
      </c>
      <c r="F91" s="161">
        <f>VLOOKUP(CONCATENATE($E$53,"_Qu_",hi!$C$77),kt_dat!$A$2:$DI$390,$B91,0)</f>
        <v>93.638250615160018</v>
      </c>
      <c r="G91" s="116">
        <f>VLOOKUP(CONCATENATE($F$53,"_Qu_",hi!$C$77),kt_dat_gg!$A$2:$BF$131,B91,0)</f>
        <v>118.9347613662937</v>
      </c>
      <c r="H91" s="161">
        <f>VLOOKUP(CONCATENATE($G$53,"_Qu_",hi!$C$77),kt_dat!$A$2:$DI$390,B91,0)</f>
        <v>117.71646937981284</v>
      </c>
      <c r="I91" s="161"/>
      <c r="J91" s="187"/>
      <c r="K91" s="174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1"/>
        <v>38</v>
      </c>
      <c r="C92" s="114" t="s">
        <v>3765</v>
      </c>
      <c r="D92" s="116"/>
      <c r="E92" s="116">
        <f>VLOOKUP(CONCATENATE($D$53,"_Qu_",hi!$C$77),kt_dat_gg!$A$2:$AP$131,$B92,0)</f>
        <v>95.172822121090732</v>
      </c>
      <c r="F92" s="161">
        <f>VLOOKUP(CONCATENATE($E$53,"_Qu_",hi!$C$77),kt_dat!$A$2:$DI$390,$B92,0)</f>
        <v>95.24247929534441</v>
      </c>
      <c r="G92" s="116">
        <f>VLOOKUP(CONCATENATE($F$53,"_Qu_",hi!$C$77),kt_dat_gg!$A$2:$BF$131,B92,0)</f>
        <v>119.03533668087583</v>
      </c>
      <c r="H92" s="161">
        <f>VLOOKUP(CONCATENATE($G$53,"_Qu_",hi!$C$77),kt_dat!$A$2:$DI$390,B92,0)</f>
        <v>120.00596512200582</v>
      </c>
      <c r="I92" s="161"/>
      <c r="J92" s="187"/>
      <c r="K92" s="174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1"/>
        <v>39</v>
      </c>
      <c r="C93" s="114" t="s">
        <v>3766</v>
      </c>
      <c r="D93" s="116"/>
      <c r="E93" s="116">
        <f>VLOOKUP(CONCATENATE($D$53,"_Qu_",hi!$C$77),kt_dat_gg!$A$2:$AP$131,$B93,0)</f>
        <v>96.616926332756108</v>
      </c>
      <c r="F93" s="161">
        <f>VLOOKUP(CONCATENATE($E$53,"_Qu_",hi!$C$77),kt_dat!$A$2:$DI$390,$B93,0)</f>
        <v>96.637736452767768</v>
      </c>
      <c r="G93" s="116">
        <f>VLOOKUP(CONCATENATE($F$53,"_Qu_",hi!$C$77),kt_dat_gg!$A$2:$BF$131,B93,0)</f>
        <v>120.64382959135855</v>
      </c>
      <c r="H93" s="161">
        <f>VLOOKUP(CONCATENATE($G$53,"_Qu_",hi!$C$77),kt_dat!$A$2:$DI$390,B93,0)</f>
        <v>119.38357554080879</v>
      </c>
      <c r="I93" s="161"/>
      <c r="J93" s="187"/>
      <c r="K93" s="174"/>
      <c r="L93" s="77"/>
      <c r="M93" s="182"/>
      <c r="N93" s="182"/>
      <c r="O93" s="182"/>
      <c r="P93" s="182"/>
      <c r="Q93" s="182"/>
      <c r="R93" s="182"/>
      <c r="S93" s="182"/>
      <c r="T93" s="182"/>
      <c r="U93" s="182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1"/>
        <v>40</v>
      </c>
      <c r="C94" s="114" t="s">
        <v>3767</v>
      </c>
      <c r="D94" s="116"/>
      <c r="E94" s="116">
        <f>VLOOKUP(CONCATENATE($D$53,"_Qu_",hi!$C$77),kt_dat_gg!$A$2:$AP$131,$B94,0)</f>
        <v>98.094906186207709</v>
      </c>
      <c r="F94" s="161">
        <f>VLOOKUP(CONCATENATE($E$53,"_Qu_",hi!$C$77),kt_dat!$A$2:$DI$390,$B94,0)</f>
        <v>97.970563250156118</v>
      </c>
      <c r="G94" s="116">
        <f>VLOOKUP(CONCATENATE($F$53,"_Qu_",hi!$C$77),kt_dat_gg!$A$2:$BF$131,B94,0)</f>
        <v>122.6330117150663</v>
      </c>
      <c r="H94" s="161">
        <f>VLOOKUP(CONCATENATE($G$53,"_Qu_",hi!$C$77),kt_dat!$A$2:$DI$390,B94,0)</f>
        <v>122.54194811126106</v>
      </c>
      <c r="I94" s="161"/>
      <c r="J94" s="187"/>
      <c r="K94" s="174"/>
      <c r="L94" s="77"/>
      <c r="M94" s="182"/>
      <c r="N94" s="72"/>
      <c r="O94" s="72"/>
      <c r="P94" s="182"/>
      <c r="Q94" s="72"/>
      <c r="R94" s="72"/>
      <c r="S94" s="72"/>
      <c r="T94" s="72"/>
      <c r="U94" s="72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1"/>
        <v>41</v>
      </c>
      <c r="C95" s="114" t="s">
        <v>3772</v>
      </c>
      <c r="D95" s="116"/>
      <c r="E95" s="116">
        <f>VLOOKUP(CONCATENATE($D$53,"_Qu_",hi!$C$77),kt_dat_gg!$A$2:$AP$131,$B95,0)</f>
        <v>99.852973459101193</v>
      </c>
      <c r="F95" s="161">
        <f>VLOOKUP(CONCATENATE($E$53,"_Qu_",hi!$C$77),kt_dat!$A$2:$DI$390,$B95,0)</f>
        <v>99.676418855699254</v>
      </c>
      <c r="G95" s="116">
        <f>VLOOKUP(CONCATENATE($F$53,"_Qu_",hi!$C$77),kt_dat_gg!$A$2:$BF$131,B95,0)</f>
        <v>125.72595344291237</v>
      </c>
      <c r="H95" s="161">
        <f>VLOOKUP(CONCATENATE($G$53,"_Qu_",hi!$C$77),kt_dat!$A$2:$DI$390,B95,0)</f>
        <v>125.9735114931291</v>
      </c>
      <c r="I95" s="161"/>
      <c r="J95" s="187"/>
      <c r="K95" s="174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1"/>
        <v>42</v>
      </c>
      <c r="C96" s="114" t="s">
        <v>3773</v>
      </c>
      <c r="D96" s="116"/>
      <c r="E96" s="116">
        <f>VLOOKUP(CONCATENATE($D$53,"_Qu_",hi!$C$77),kt_dat_gg!$A$2:$AP$131,$B96,0)</f>
        <v>101.5428158458141</v>
      </c>
      <c r="F96" s="161">
        <f>VLOOKUP(CONCATENATE($E$53,"_Qu_",hi!$C$77),kt_dat!$A$2:$DI$390,$B96,0)</f>
        <v>101.91193827144821</v>
      </c>
      <c r="G96" s="116">
        <f>VLOOKUP(CONCATENATE($F$53,"_Qu_",hi!$C$77),kt_dat_gg!$A$2:$BF$131,B96,0)</f>
        <v>128.2299660923554</v>
      </c>
      <c r="H96" s="161">
        <f>VLOOKUP(CONCATENATE($G$53,"_Qu_",hi!$C$77),kt_dat!$A$2:$DI$390,B96,0)</f>
        <v>128.66240072434695</v>
      </c>
      <c r="I96" s="161"/>
      <c r="J96" s="187"/>
      <c r="K96" s="174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1"/>
        <v>43</v>
      </c>
      <c r="C97" s="114" t="s">
        <v>3774</v>
      </c>
      <c r="D97" s="116"/>
      <c r="E97" s="116">
        <f>VLOOKUP(CONCATENATE($D$53,"_Qu_",hi!$C$77),kt_dat_gg!$A$2:$BF$131,$B97,0)</f>
        <v>103.25349461962317</v>
      </c>
      <c r="F97" s="161">
        <f>VLOOKUP(CONCATENATE($E$53,"_Qu_",hi!$C$77),kt_dat!$A$2:$DI$390,$B97,0)</f>
        <v>103.04009041029482</v>
      </c>
      <c r="G97" s="116">
        <f>VLOOKUP(CONCATENATE($F$53,"_Qu_",hi!$C$77),kt_dat_gg!$A$2:$BF$131,B97,0)</f>
        <v>130.69438614280074</v>
      </c>
      <c r="H97" s="161">
        <f>VLOOKUP(CONCATENATE($G$53,"_Qu_",hi!$C$77),kt_dat!$A$2:$DI$390,B97,0)</f>
        <v>130.05398605959013</v>
      </c>
      <c r="I97" s="161"/>
      <c r="J97" s="187"/>
      <c r="K97" s="174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1"/>
        <v>44</v>
      </c>
      <c r="C98" s="114" t="s">
        <v>3827</v>
      </c>
      <c r="D98" s="116"/>
      <c r="E98" s="116">
        <f>VLOOKUP(CONCATENATE($D$53,"_Qu_",hi!$C$77),kt_dat_gg!$A$2:$BF$131,$B98,0)</f>
        <v>104.22907398260229</v>
      </c>
      <c r="F98" s="161">
        <f>VLOOKUP(CONCATENATE($E$53,"_Qu_",hi!$C$77),kt_dat!$A$2:$DI$390,$B98,0)</f>
        <v>104.80845517712649</v>
      </c>
      <c r="G98" s="116">
        <f>VLOOKUP(CONCATENATE($F$53,"_Qu_",hi!$C$77),kt_dat_gg!$A$2:$BF$131,B98,0)</f>
        <v>132.23526890744702</v>
      </c>
      <c r="H98" s="161">
        <f>VLOOKUP(CONCATENATE($G$53,"_Qu_",hi!$C$77),kt_dat!$A$2:$DI$390,B98,0)</f>
        <v>133.36677164446513</v>
      </c>
      <c r="I98" s="161"/>
      <c r="J98" s="187"/>
      <c r="K98" s="174"/>
      <c r="L98" s="10"/>
      <c r="M98" s="10"/>
      <c r="N98" s="72"/>
      <c r="O98" s="72"/>
      <c r="P98" s="10"/>
      <c r="Q98" s="72"/>
      <c r="R98" s="72"/>
      <c r="S98" s="72"/>
      <c r="T98" s="72"/>
      <c r="U98" s="72"/>
      <c r="V98" s="72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99">
        <f t="shared" si="1"/>
        <v>45</v>
      </c>
      <c r="C99" s="114" t="s">
        <v>3872</v>
      </c>
      <c r="D99" s="116"/>
      <c r="E99" s="116">
        <f>VLOOKUP(CONCATENATE($D$53,"_Qu_",hi!$C$77),kt_dat_gg!$A$2:$BF$131,$B99,0)</f>
        <v>104.24322755325589</v>
      </c>
      <c r="F99" s="161">
        <f>VLOOKUP(CONCATENATE($E$53,"_Qu_",hi!$C$77),kt_dat!$A$2:$DI$390,$B99,0)</f>
        <v>104.83867636038556</v>
      </c>
      <c r="G99" s="116">
        <f>VLOOKUP(CONCATENATE($F$53,"_Qu_",hi!$C$77),kt_dat_gg!$A$2:$BF$131,B99,0)</f>
        <v>131.65349550943543</v>
      </c>
      <c r="H99" s="161">
        <f>VLOOKUP(CONCATENATE($G$53,"_Qu_",hi!$C$77),kt_dat!$A$2:$DI$390,B99,0)</f>
        <v>133.28504901828578</v>
      </c>
      <c r="I99" s="161"/>
      <c r="J99" s="187"/>
      <c r="K99" s="174"/>
      <c r="L99" s="222"/>
      <c r="M99" s="222"/>
      <c r="N99" s="72"/>
      <c r="O99" s="72"/>
      <c r="P99" s="222"/>
      <c r="Q99" s="72"/>
      <c r="R99" s="72"/>
      <c r="S99" s="72"/>
      <c r="T99" s="72"/>
      <c r="U99" s="72"/>
      <c r="V99" s="72"/>
      <c r="X99" s="13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</row>
    <row r="100" spans="1:104" ht="15" customHeight="1" x14ac:dyDescent="0.2">
      <c r="A100" s="13"/>
      <c r="B100" s="99">
        <f t="shared" si="1"/>
        <v>46</v>
      </c>
      <c r="C100" s="114" t="s">
        <v>3985</v>
      </c>
      <c r="D100" s="116"/>
      <c r="E100" s="116">
        <f>VLOOKUP(CONCATENATE($D$53,"_Qu_",hi!$C$77),kt_dat_gg!$A$2:$BF$131,$B100,0)</f>
        <v>102.61285459076657</v>
      </c>
      <c r="F100" s="161">
        <f>VLOOKUP(CONCATENATE($E$53,"_Qu_",hi!$C$77),kt_dat!$A$2:$DI$390,$B100,0)</f>
        <v>103.08255112225559</v>
      </c>
      <c r="G100" s="116">
        <f>VLOOKUP(CONCATENATE($F$53,"_Qu_",hi!$C$77),kt_dat_gg!$A$2:$BF$131,B100,0)</f>
        <v>128.26422841343756</v>
      </c>
      <c r="H100" s="161">
        <f>VLOOKUP(CONCATENATE($G$53,"_Qu_",hi!$C$77),kt_dat!$A$2:$DI$390,B100,0)</f>
        <v>128.30866586555541</v>
      </c>
      <c r="I100" s="161"/>
      <c r="J100" s="187"/>
      <c r="K100" s="174"/>
      <c r="L100" s="223"/>
      <c r="M100" s="223"/>
      <c r="N100" s="72"/>
      <c r="O100" s="72"/>
      <c r="P100" s="223"/>
      <c r="Q100" s="72"/>
      <c r="R100" s="72"/>
      <c r="S100" s="72"/>
      <c r="T100" s="72"/>
      <c r="U100" s="72"/>
      <c r="V100" s="72"/>
      <c r="X100" s="1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</row>
    <row r="101" spans="1:104" ht="15" customHeight="1" x14ac:dyDescent="0.2">
      <c r="A101" s="13"/>
      <c r="B101" s="99">
        <f t="shared" si="1"/>
        <v>47</v>
      </c>
      <c r="C101" s="114" t="s">
        <v>3986</v>
      </c>
      <c r="D101" s="116"/>
      <c r="E101" s="116">
        <f>VLOOKUP(CONCATENATE($D$53,"_Qu_",hi!$C$77),kt_dat_gg!$A$2:$BF$131,$B101,0)</f>
        <v>101.38524212087253</v>
      </c>
      <c r="F101" s="161">
        <f>VLOOKUP(CONCATENATE($E$53,"_Qu_",hi!$C$77),kt_dat!$A$2:$DI$390,$B101,0)</f>
        <v>99.917336289658564</v>
      </c>
      <c r="G101" s="116">
        <f>VLOOKUP(CONCATENATE($F$53,"_Qu_",hi!$C$77),kt_dat_gg!$A$2:$BF$131,B101,0)</f>
        <v>125.14292850457304</v>
      </c>
      <c r="H101" s="161">
        <f>VLOOKUP(CONCATENATE($G$53,"_Qu_",hi!$C$77),kt_dat!$A$2:$DI$390,B101,0)</f>
        <v>123.19897035647155</v>
      </c>
      <c r="I101" s="161"/>
      <c r="J101" s="187"/>
      <c r="K101" s="174"/>
      <c r="L101" s="229"/>
      <c r="M101" s="229"/>
      <c r="N101" s="72"/>
      <c r="O101" s="72"/>
      <c r="P101" s="229"/>
      <c r="Q101" s="72"/>
      <c r="R101" s="72"/>
      <c r="S101" s="72"/>
      <c r="T101" s="72"/>
      <c r="U101" s="72"/>
      <c r="V101" s="72"/>
      <c r="X101" s="13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</row>
    <row r="102" spans="1:104" ht="15" customHeight="1" x14ac:dyDescent="0.2">
      <c r="A102" s="13"/>
      <c r="B102" s="99">
        <f t="shared" si="1"/>
        <v>48</v>
      </c>
      <c r="C102" s="114" t="s">
        <v>3988</v>
      </c>
      <c r="D102" s="116"/>
      <c r="E102" s="116">
        <f>VLOOKUP(CONCATENATE($D$53,"_Qu_",hi!$C$77),kt_dat_gg!$A$2:$BF$131,$B102,0)</f>
        <v>101.1465011693417</v>
      </c>
      <c r="F102" s="161">
        <f>VLOOKUP(CONCATENATE($E$53,"_Qu_",hi!$C$77),kt_dat!$A$2:$DI$390,$B102,0)</f>
        <v>101.15583895070343</v>
      </c>
      <c r="G102" s="116">
        <f>VLOOKUP(CONCATENATE($F$53,"_Qu_",hi!$C$77),kt_dat_gg!$A$2:$BF$131,B102,0)</f>
        <v>124.33607222241396</v>
      </c>
      <c r="H102" s="161">
        <f>VLOOKUP(CONCATENATE($G$53,"_Qu_",hi!$C$77),kt_dat!$A$2:$DI$390,B102,0)</f>
        <v>123.92114929169213</v>
      </c>
      <c r="I102" s="161"/>
      <c r="J102" s="187"/>
      <c r="K102" s="174"/>
      <c r="L102" s="233"/>
      <c r="M102" s="233"/>
      <c r="N102" s="72"/>
      <c r="O102" s="72"/>
      <c r="P102" s="233"/>
      <c r="Q102" s="72"/>
      <c r="R102" s="72"/>
      <c r="S102" s="72"/>
      <c r="T102" s="72"/>
      <c r="U102" s="72"/>
      <c r="V102" s="72"/>
      <c r="X102" s="1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</row>
    <row r="103" spans="1:104" ht="15" customHeight="1" x14ac:dyDescent="0.2">
      <c r="A103" s="13"/>
      <c r="B103" s="99">
        <f t="shared" si="1"/>
        <v>49</v>
      </c>
      <c r="C103" s="114" t="s">
        <v>3989</v>
      </c>
      <c r="D103" s="116"/>
      <c r="E103" s="116">
        <f>VLOOKUP(CONCATENATE($D$53,"_Qu_",hi!$C$77),kt_dat_gg!$A$2:$BF$131,$B103,0)</f>
        <v>102.23183839061626</v>
      </c>
      <c r="F103" s="161">
        <f>VLOOKUP(CONCATENATE($E$53,"_Qu_",hi!$C$77),kt_dat!$A$2:$DI$390,$B103,0)</f>
        <v>102.36632826766311</v>
      </c>
      <c r="G103" s="116">
        <f>VLOOKUP(CONCATENATE($F$53,"_Qu_",hi!$C$77),kt_dat_gg!$A$2:$BF$131,B103,0)</f>
        <v>125.55497584707176</v>
      </c>
      <c r="H103" s="161">
        <f>VLOOKUP(CONCATENATE($G$53,"_Qu_",hi!$C$77),kt_dat!$A$2:$DI$390,B103,0)</f>
        <v>125.88809701907817</v>
      </c>
      <c r="I103" s="161"/>
      <c r="J103" s="187"/>
      <c r="K103" s="174"/>
      <c r="L103" s="224"/>
      <c r="M103" s="224"/>
      <c r="N103" s="72"/>
      <c r="O103" s="72"/>
      <c r="P103" s="224"/>
      <c r="Q103" s="72"/>
      <c r="R103" s="72"/>
      <c r="S103" s="72"/>
      <c r="T103" s="72"/>
      <c r="U103" s="72"/>
      <c r="V103" s="72"/>
      <c r="X103" s="13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1:104" ht="15" customHeight="1" x14ac:dyDescent="0.2">
      <c r="A104" s="13"/>
      <c r="B104" s="99">
        <f t="shared" si="1"/>
        <v>50</v>
      </c>
      <c r="C104" s="114" t="s">
        <v>3992</v>
      </c>
      <c r="D104" s="116"/>
      <c r="E104" s="116">
        <f>VLOOKUP(CONCATENATE($D$53,"_Qu_",hi!$C$77),kt_dat_gg!$A$2:$BF$131,$B104,0)</f>
        <v>102.60908493808391</v>
      </c>
      <c r="F104" s="161">
        <f>VLOOKUP(CONCATENATE($E$53,"_Qu_",hi!$C$77),kt_dat!$A$2:$DI$390,$B104,0)</f>
        <v>103.17334795348225</v>
      </c>
      <c r="G104" s="116">
        <f>VLOOKUP(CONCATENATE($F$53,"_Qu_",hi!$C$77),kt_dat_gg!$A$2:$BF$131,B104,0)</f>
        <v>126.66568749060605</v>
      </c>
      <c r="H104" s="161">
        <f>VLOOKUP(CONCATENATE($G$53,"_Qu_",hi!$C$77),kt_dat!$A$2:$DI$390,B104,0)</f>
        <v>126.85568123044497</v>
      </c>
      <c r="I104" s="161"/>
      <c r="J104" s="187"/>
      <c r="K104" s="174"/>
      <c r="L104" s="201"/>
      <c r="M104" s="201"/>
      <c r="N104" s="72"/>
      <c r="O104" s="72"/>
      <c r="P104" s="201"/>
      <c r="Q104" s="72"/>
      <c r="R104" s="72"/>
      <c r="S104" s="72"/>
      <c r="T104" s="72"/>
      <c r="U104" s="72"/>
      <c r="V104" s="72"/>
      <c r="X104" s="13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</row>
    <row r="105" spans="1:104" ht="15" customHeight="1" x14ac:dyDescent="0.2">
      <c r="A105" s="13"/>
      <c r="B105" s="99">
        <f t="shared" si="1"/>
        <v>51</v>
      </c>
      <c r="C105" s="114" t="s">
        <v>3993</v>
      </c>
      <c r="D105" s="116"/>
      <c r="E105" s="116">
        <f>VLOOKUP(CONCATENATE($D$53,"_Qu_",hi!$C$77),kt_dat_gg!$A$2:$BF$131,$B105,0)</f>
        <v>103.54459968441745</v>
      </c>
      <c r="F105" s="161">
        <f>VLOOKUP(CONCATENATE($E$53,"_Qu_",hi!$C$77),kt_dat!$A$2:$DI$390,$B105,0)</f>
        <v>102.28757859310635</v>
      </c>
      <c r="G105" s="116">
        <f>VLOOKUP(CONCATENATE($F$53,"_Qu_",hi!$C$77),kt_dat_gg!$A$2:$BF$131,B105,0)</f>
        <v>129.26011729813592</v>
      </c>
      <c r="H105" s="161">
        <f>VLOOKUP(CONCATENATE($G$53,"_Qu_",hi!$C$77),kt_dat!$A$2:$DI$390,B105,0)</f>
        <v>127.25328422229501</v>
      </c>
      <c r="I105" s="161"/>
      <c r="J105" s="187"/>
      <c r="K105" s="174"/>
      <c r="L105" s="225"/>
      <c r="M105" s="225"/>
      <c r="N105" s="72"/>
      <c r="O105" s="72"/>
      <c r="P105" s="225"/>
      <c r="Q105" s="72"/>
      <c r="R105" s="72"/>
      <c r="S105" s="72"/>
      <c r="T105" s="72"/>
      <c r="U105" s="72"/>
      <c r="V105" s="72"/>
      <c r="X105" s="13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25"/>
      <c r="BU105" s="225"/>
      <c r="BV105" s="225"/>
      <c r="BW105" s="225"/>
      <c r="BX105" s="225"/>
      <c r="BY105" s="225"/>
      <c r="BZ105" s="225"/>
      <c r="CA105" s="225"/>
      <c r="CB105" s="225"/>
      <c r="CC105" s="225"/>
      <c r="CD105" s="225"/>
      <c r="CE105" s="225"/>
      <c r="CF105" s="225"/>
      <c r="CG105" s="225"/>
      <c r="CH105" s="225"/>
      <c r="CI105" s="225"/>
      <c r="CJ105" s="225"/>
      <c r="CK105" s="225"/>
      <c r="CL105" s="225"/>
      <c r="CM105" s="225"/>
      <c r="CN105" s="225"/>
      <c r="CO105" s="225"/>
      <c r="CP105" s="225"/>
      <c r="CQ105" s="225"/>
      <c r="CR105" s="225"/>
      <c r="CS105" s="225"/>
      <c r="CT105" s="225"/>
      <c r="CU105" s="225"/>
      <c r="CV105" s="225"/>
      <c r="CW105" s="225"/>
      <c r="CX105" s="225"/>
      <c r="CY105" s="225"/>
      <c r="CZ105" s="225"/>
    </row>
    <row r="106" spans="1:104" ht="15" customHeight="1" x14ac:dyDescent="0.2">
      <c r="A106" s="13"/>
      <c r="B106" s="99">
        <f t="shared" si="1"/>
        <v>52</v>
      </c>
      <c r="C106" s="114" t="s">
        <v>3994</v>
      </c>
      <c r="D106" s="116"/>
      <c r="E106" s="116">
        <f>VLOOKUP(CONCATENATE($D$53,"_Qu_",hi!$C$77),kt_dat_gg!$A$2:$BF$131,$B106,0)</f>
        <v>104.75121369172017</v>
      </c>
      <c r="F106" s="161">
        <f>VLOOKUP(CONCATENATE($E$53,"_Qu_",hi!$C$77),kt_dat!$A$2:$DI$390,$B106,0)</f>
        <v>105.17287250666371</v>
      </c>
      <c r="G106" s="116">
        <f>VLOOKUP(CONCATENATE($F$53,"_Qu_",hi!$C$77),kt_dat_gg!$A$2:$BF$131,B106,0)</f>
        <v>132.57469074727388</v>
      </c>
      <c r="H106" s="161">
        <f>VLOOKUP(CONCATENATE($G$53,"_Qu_",hi!$C$77),kt_dat!$A$2:$DI$390,B106,0)</f>
        <v>133.67138644166781</v>
      </c>
      <c r="I106" s="161"/>
      <c r="J106" s="187"/>
      <c r="K106" s="174"/>
      <c r="L106" s="228"/>
      <c r="M106" s="228"/>
      <c r="N106" s="72"/>
      <c r="O106" s="72"/>
      <c r="P106" s="228"/>
      <c r="Q106" s="72"/>
      <c r="R106" s="72"/>
      <c r="S106" s="72"/>
      <c r="T106" s="72"/>
      <c r="U106" s="72"/>
      <c r="V106" s="72"/>
      <c r="X106" s="13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</row>
    <row r="107" spans="1:104" ht="15" customHeight="1" x14ac:dyDescent="0.2">
      <c r="A107" s="13"/>
      <c r="B107" s="99">
        <f t="shared" si="1"/>
        <v>53</v>
      </c>
      <c r="C107" s="114" t="s">
        <v>3996</v>
      </c>
      <c r="D107" s="116"/>
      <c r="E107" s="116">
        <f>VLOOKUP(CONCATENATE($D$53,"_Qu_",hi!$C$77),kt_dat_gg!$A$2:$BF$131,$B107,0)</f>
        <v>106.7931899753904</v>
      </c>
      <c r="F107" s="161">
        <f>VLOOKUP(CONCATENATE($E$53,"_Qu_",hi!$C$77),kt_dat!$A$2:$DI$390,$B107,0)</f>
        <v>106.7931899753904</v>
      </c>
      <c r="G107" s="116">
        <f>VLOOKUP(CONCATENATE($F$53,"_Qu_",hi!$C$77),kt_dat_gg!$A$2:$BF$131,B107,0)</f>
        <v>136.79940157785876</v>
      </c>
      <c r="H107" s="161">
        <f>VLOOKUP(CONCATENATE($G$53,"_Qu_",hi!$C$77),kt_dat!$A$2:$DI$390,B107,0)</f>
        <v>136.79940157785876</v>
      </c>
      <c r="I107" s="161"/>
      <c r="J107" s="187"/>
      <c r="K107" s="174"/>
      <c r="L107" s="227"/>
      <c r="M107" s="227"/>
      <c r="N107" s="72"/>
      <c r="O107" s="72"/>
      <c r="P107" s="227"/>
      <c r="Q107" s="72"/>
      <c r="R107" s="72"/>
      <c r="S107" s="72"/>
      <c r="T107" s="72"/>
      <c r="U107" s="72"/>
      <c r="V107" s="72"/>
      <c r="X107" s="13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</row>
    <row r="108" spans="1:104" ht="15" customHeight="1" x14ac:dyDescent="0.2">
      <c r="A108" s="131"/>
      <c r="B108" s="99"/>
      <c r="C108" s="193"/>
      <c r="D108" s="162"/>
      <c r="E108" s="162"/>
      <c r="F108" s="163"/>
      <c r="G108" s="162"/>
      <c r="H108" s="163"/>
      <c r="I108" s="163"/>
      <c r="J108" s="191"/>
      <c r="K108" s="190"/>
      <c r="L108" s="195"/>
      <c r="M108" s="195"/>
      <c r="N108" s="72"/>
      <c r="O108" s="72"/>
      <c r="P108" s="195"/>
      <c r="Q108" s="72"/>
      <c r="R108" s="72"/>
      <c r="S108" s="72"/>
      <c r="T108" s="72"/>
      <c r="U108" s="72"/>
      <c r="V108" s="72"/>
      <c r="X108" s="13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</row>
    <row r="109" spans="1:104" ht="15" customHeight="1" x14ac:dyDescent="0.2">
      <c r="A109" s="131"/>
      <c r="B109" s="99"/>
      <c r="C109" s="193" t="str">
        <f>C106&amp;" - "&amp;C107</f>
        <v>2021:4 - 2022:1</v>
      </c>
      <c r="D109" s="162"/>
      <c r="E109" s="162">
        <f>E107/E106-1</f>
        <v>1.9493581140546112E-2</v>
      </c>
      <c r="F109" s="163">
        <f>F107/F106-1</f>
        <v>1.5406230048761183E-2</v>
      </c>
      <c r="G109" s="162">
        <f>G107/G106-1</f>
        <v>3.1866646693812894E-2</v>
      </c>
      <c r="H109" s="163">
        <f>H107/H106-1</f>
        <v>2.3400783215157039E-2</v>
      </c>
      <c r="I109" s="163"/>
      <c r="J109" s="191"/>
      <c r="K109" s="190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1"/>
      <c r="B110" s="99"/>
      <c r="C110" s="193" t="str">
        <f>C103&amp;" - "&amp;C107</f>
        <v>2021:1 - 2022:1</v>
      </c>
      <c r="D110" s="162"/>
      <c r="E110" s="162">
        <f>E107/E103-1</f>
        <v>4.4617720434075858E-2</v>
      </c>
      <c r="F110" s="163">
        <f>F107/F103-1</f>
        <v>4.3245291519611095E-2</v>
      </c>
      <c r="G110" s="162">
        <f>G107/G103-1</f>
        <v>8.9557786578549514E-2</v>
      </c>
      <c r="H110" s="163">
        <f>H107/H103-1</f>
        <v>8.6674632607457669E-2</v>
      </c>
      <c r="I110" s="163"/>
      <c r="J110" s="191"/>
      <c r="K110" s="190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x14ac:dyDescent="0.2">
      <c r="A111" s="13"/>
      <c r="B111" s="99"/>
      <c r="C111" s="183" t="str">
        <f>te!A125</f>
        <v>Lisciatura: valore medio centrato glissante mentre tre trimestri. Il punto di rilevamento il più attuale è provvisorio.</v>
      </c>
      <c r="D111" s="148"/>
      <c r="E111" s="148"/>
      <c r="F111" s="148"/>
      <c r="G111" s="148"/>
      <c r="H111" s="148"/>
      <c r="I111" s="148"/>
      <c r="J111" s="148"/>
      <c r="K111" s="148"/>
      <c r="L111" s="10"/>
      <c r="M111" s="10"/>
      <c r="N111" s="72"/>
      <c r="O111" s="72"/>
      <c r="P111" s="10"/>
      <c r="Q111" s="72"/>
      <c r="R111" s="72"/>
      <c r="S111" s="72"/>
      <c r="T111" s="72"/>
      <c r="U111" s="72"/>
      <c r="V111" s="72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x14ac:dyDescent="0.2">
      <c r="A112" s="13"/>
      <c r="B112" s="99"/>
      <c r="C112" s="234" t="str">
        <f>te!A11</f>
        <v>Fonte: indici di mercato per immobili di reddito Fahrländer Partner.</v>
      </c>
      <c r="D112" s="234"/>
      <c r="E112" s="234"/>
      <c r="F112" s="234"/>
      <c r="G112" s="234"/>
      <c r="H112" s="234"/>
      <c r="I112" s="234"/>
      <c r="J112" s="234"/>
      <c r="K112" s="234"/>
      <c r="L112" s="10"/>
      <c r="M112" s="10"/>
      <c r="N112" s="72"/>
      <c r="O112" s="72"/>
      <c r="P112" s="10"/>
      <c r="Q112" s="72"/>
      <c r="R112" s="72"/>
      <c r="S112" s="72"/>
      <c r="T112" s="72"/>
      <c r="U112" s="72"/>
      <c r="V112" s="72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30" customHeight="1" x14ac:dyDescent="0.2">
      <c r="A113" s="13"/>
      <c r="B113" s="99"/>
      <c r="C113" s="231"/>
      <c r="D113" s="231"/>
      <c r="E113" s="231"/>
      <c r="F113" s="231"/>
      <c r="G113" s="231"/>
      <c r="H113" s="231"/>
      <c r="I113" s="231"/>
      <c r="J113" s="231"/>
      <c r="K113" s="231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4.5" customHeight="1" x14ac:dyDescent="0.2">
      <c r="A114" s="13"/>
      <c r="B114" s="10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9.9499999999999993" customHeight="1" x14ac:dyDescent="0.2">
      <c r="A115" s="13"/>
      <c r="B115" s="11"/>
      <c r="C115" s="240" t="s">
        <v>10</v>
      </c>
      <c r="D115" s="240"/>
      <c r="E115" s="240"/>
      <c r="F115" s="240" t="str">
        <f>te!A12</f>
        <v>Indici di mercato per immobili di reddito</v>
      </c>
      <c r="G115" s="240"/>
      <c r="H115" s="24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44" t="str">
        <f>hi!$G$5</f>
        <v>1° trimestre 2022</v>
      </c>
      <c r="V115" s="1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s="11" customFormat="1" ht="9.9499999999999993" customHeight="1" x14ac:dyDescent="0.2">
      <c r="A116" s="76"/>
      <c r="C116" s="240" t="s">
        <v>0</v>
      </c>
      <c r="D116" s="240"/>
      <c r="E116" s="240"/>
      <c r="W116" s="76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s="10" customFormat="1" ht="8.1" customHeight="1" x14ac:dyDescent="0.2">
      <c r="A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</sheetData>
  <sheetProtection sheet="1" objects="1" scenarios="1"/>
  <mergeCells count="30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6:E116"/>
    <mergeCell ref="C33:H33"/>
    <mergeCell ref="C115:E115"/>
    <mergeCell ref="F115:H115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E42:K42 I39:K40 G39:G40 E39:E40 R41 T41 O39:U40">
    <cfRule type="expression" dxfId="25" priority="161" stopIfTrue="1">
      <formula>#N/A</formula>
    </cfRule>
  </conditionalFormatting>
  <conditionalFormatting sqref="E42:K42 I39:K40 G39:G40 E39:E40 R41 T41 O39:U40">
    <cfRule type="containsErrors" dxfId="24" priority="160">
      <formula>ISERROR(E39)</formula>
    </cfRule>
  </conditionalFormatting>
  <conditionalFormatting sqref="E42:K42">
    <cfRule type="expression" dxfId="23" priority="159" stopIfTrue="1">
      <formula>#N/A</formula>
    </cfRule>
  </conditionalFormatting>
  <conditionalFormatting sqref="E42:K42">
    <cfRule type="containsErrors" dxfId="22" priority="158">
      <formula>ISERROR(E42)</formula>
    </cfRule>
  </conditionalFormatting>
  <conditionalFormatting sqref="E37:E38 J37:K37 I38:K38">
    <cfRule type="containsErrors" dxfId="21" priority="146">
      <formula>ISERROR(E37)</formula>
    </cfRule>
  </conditionalFormatting>
  <conditionalFormatting sqref="E37:E38 J37:K37 I38:K38">
    <cfRule type="expression" dxfId="20" priority="149" stopIfTrue="1">
      <formula>#N/A</formula>
    </cfRule>
  </conditionalFormatting>
  <conditionalFormatting sqref="E37:E38 J37:K37 I38:K38">
    <cfRule type="containsErrors" dxfId="19" priority="148">
      <formula>ISERROR(E37)</formula>
    </cfRule>
  </conditionalFormatting>
  <conditionalFormatting sqref="E37:E38 J37:K37 I38:K38">
    <cfRule type="expression" dxfId="18" priority="147" stopIfTrue="1">
      <formula>#N/A</formula>
    </cfRule>
  </conditionalFormatting>
  <conditionalFormatting sqref="N140">
    <cfRule type="expression" priority="77">
      <formula>"istzahl($D$10)"</formula>
    </cfRule>
  </conditionalFormatting>
  <conditionalFormatting sqref="G38">
    <cfRule type="expression" dxfId="17" priority="32" stopIfTrue="1">
      <formula>#N/A</formula>
    </cfRule>
  </conditionalFormatting>
  <conditionalFormatting sqref="G38">
    <cfRule type="containsErrors" dxfId="16" priority="31">
      <formula>ISERROR(G38)</formula>
    </cfRule>
  </conditionalFormatting>
  <conditionalFormatting sqref="G38">
    <cfRule type="expression" dxfId="15" priority="30" stopIfTrue="1">
      <formula>#N/A</formula>
    </cfRule>
  </conditionalFormatting>
  <conditionalFormatting sqref="G38">
    <cfRule type="containsErrors" dxfId="14" priority="29">
      <formula>ISERROR(G38)</formula>
    </cfRule>
  </conditionalFormatting>
  <conditionalFormatting sqref="K85:P86 P83:P84 C44:U56 C42:L42 L43 C57:P57 T57:U57 Q83:U85 C38:U41 J104:J107 C108:J110 C82:J103 K86:U110 C58:U81">
    <cfRule type="containsErrors" dxfId="13" priority="26">
      <formula>ISERROR(C38)</formula>
    </cfRule>
  </conditionalFormatting>
  <conditionalFormatting sqref="O86 M85">
    <cfRule type="expression" dxfId="12" priority="25" stopIfTrue="1">
      <formula>#N/A</formula>
    </cfRule>
  </conditionalFormatting>
  <conditionalFormatting sqref="O86 M85">
    <cfRule type="containsErrors" dxfId="11" priority="24">
      <formula>ISERROR(M85)</formula>
    </cfRule>
  </conditionalFormatting>
  <conditionalFormatting sqref="K83:L84 N83:N84">
    <cfRule type="containsErrors" dxfId="10" priority="19">
      <formula>ISERROR(K83)</formula>
    </cfRule>
  </conditionalFormatting>
  <conditionalFormatting sqref="M83:M84">
    <cfRule type="expression" dxfId="9" priority="18" stopIfTrue="1">
      <formula>#N/A</formula>
    </cfRule>
  </conditionalFormatting>
  <conditionalFormatting sqref="M83:M84">
    <cfRule type="containsErrors" dxfId="8" priority="17">
      <formula>ISERROR(M83)</formula>
    </cfRule>
  </conditionalFormatting>
  <conditionalFormatting sqref="M83:M84">
    <cfRule type="containsErrors" dxfId="7" priority="16">
      <formula>ISERROR(M83)</formula>
    </cfRule>
  </conditionalFormatting>
  <conditionalFormatting sqref="M34">
    <cfRule type="containsErrors" dxfId="6" priority="7">
      <formula>ISERROR(M34)</formula>
    </cfRule>
  </conditionalFormatting>
  <conditionalFormatting sqref="M42">
    <cfRule type="containsErrors" dxfId="5" priority="9">
      <formula>ISERROR(M42)</formula>
    </cfRule>
  </conditionalFormatting>
  <conditionalFormatting sqref="C104:I107">
    <cfRule type="containsErrors" dxfId="4" priority="5">
      <formula>ISERROR(C104)</formula>
    </cfRule>
  </conditionalFormatting>
  <conditionalFormatting sqref="Q82:U82">
    <cfRule type="containsErrors" dxfId="3" priority="4">
      <formula>ISERROR(Q82)</formula>
    </cfRule>
  </conditionalFormatting>
  <conditionalFormatting sqref="O83:O84">
    <cfRule type="expression" dxfId="2" priority="3" stopIfTrue="1">
      <formula>#N/A</formula>
    </cfRule>
  </conditionalFormatting>
  <conditionalFormatting sqref="O83:O84">
    <cfRule type="containsErrors" dxfId="1" priority="2">
      <formula>ISERROR(O83)</formula>
    </cfRule>
  </conditionalFormatting>
  <conditionalFormatting sqref="O83:O84">
    <cfRule type="containsErrors" dxfId="0" priority="1">
      <formula>ISERROR(O83)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I146"/>
  <sheetViews>
    <sheetView workbookViewId="0">
      <pane xSplit="17085" ySplit="4575" topLeftCell="AU36" activePane="bottom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20.59765625" style="7" customWidth="1"/>
    <col min="2" max="2" width="13.796875" style="7" customWidth="1"/>
    <col min="3" max="15" width="11.19921875" style="7"/>
    <col min="16" max="18" width="12.69921875" style="7" bestFit="1" customWidth="1"/>
    <col min="19" max="25" width="11.19921875" style="7"/>
    <col min="26" max="26" width="11.19921875" style="7" customWidth="1"/>
    <col min="27" max="27" width="11.5" style="7" customWidth="1"/>
    <col min="28" max="28" width="11.19921875" style="7"/>
    <col min="29" max="29" width="11.5" style="7" customWidth="1"/>
    <col min="30" max="31" width="11.19921875" style="5"/>
    <col min="32" max="16384" width="11.19921875" style="7"/>
  </cols>
  <sheetData>
    <row r="1" spans="1:61" ht="15" x14ac:dyDescent="0.25">
      <c r="A1" s="43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3985</v>
      </c>
      <c r="AU1" s="42" t="s">
        <v>3986</v>
      </c>
      <c r="AV1" s="42" t="s">
        <v>3988</v>
      </c>
      <c r="AW1" s="42" t="s">
        <v>3989</v>
      </c>
      <c r="AX1" s="42" t="s">
        <v>3992</v>
      </c>
      <c r="AY1" s="42" t="s">
        <v>3993</v>
      </c>
      <c r="AZ1" s="42" t="s">
        <v>3994</v>
      </c>
      <c r="BA1" s="42" t="s">
        <v>3996</v>
      </c>
      <c r="BB1" s="42"/>
      <c r="BC1" s="42"/>
      <c r="BD1" s="42"/>
      <c r="BE1" s="42"/>
      <c r="BF1" s="42"/>
      <c r="BG1" s="42"/>
    </row>
    <row r="2" spans="1:61" ht="15" x14ac:dyDescent="0.25">
      <c r="A2" s="8" t="str">
        <f t="shared" ref="A2:A47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>
        <v>107.29079885156381</v>
      </c>
      <c r="AU2" s="20">
        <v>106.30804552444448</v>
      </c>
      <c r="AV2" s="20">
        <v>106.51452399684504</v>
      </c>
      <c r="AW2" s="20">
        <v>106.44125227424381</v>
      </c>
      <c r="AX2" s="20">
        <v>107.49641735087319</v>
      </c>
      <c r="AY2" s="20">
        <v>107.08032149512418</v>
      </c>
      <c r="AZ2" s="20">
        <v>107.82199499018638</v>
      </c>
      <c r="BA2" s="20">
        <v>108.3302799496014</v>
      </c>
      <c r="BB2" s="20"/>
      <c r="BC2" s="20"/>
      <c r="BD2" s="20"/>
      <c r="BE2" s="20"/>
      <c r="BF2" s="20"/>
      <c r="BG2" s="20"/>
      <c r="BI2" s="43"/>
    </row>
    <row r="3" spans="1:61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>
        <v>105.03868722943767</v>
      </c>
      <c r="AU3" s="20">
        <v>104.80234474943589</v>
      </c>
      <c r="AV3" s="20">
        <v>104.90248626689981</v>
      </c>
      <c r="AW3" s="20">
        <v>105.00024291734415</v>
      </c>
      <c r="AX3" s="20">
        <v>105.47130323326732</v>
      </c>
      <c r="AY3" s="20">
        <v>105.77188498488674</v>
      </c>
      <c r="AZ3" s="20">
        <v>105.8328918464012</v>
      </c>
      <c r="BA3" s="20">
        <v>105.96211641513975</v>
      </c>
      <c r="BB3" s="20"/>
      <c r="BC3" s="20"/>
      <c r="BD3" s="20"/>
      <c r="BE3" s="20"/>
      <c r="BF3" s="20"/>
      <c r="BG3" s="20"/>
    </row>
    <row r="4" spans="1:61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>
        <v>105.17271680658769</v>
      </c>
      <c r="AU4" s="20">
        <v>104.13391139758362</v>
      </c>
      <c r="AV4" s="20">
        <v>104.56894970116667</v>
      </c>
      <c r="AW4" s="20">
        <v>104.33206127281929</v>
      </c>
      <c r="AX4" s="20">
        <v>105.34398129783381</v>
      </c>
      <c r="AY4" s="20">
        <v>106.23950790640913</v>
      </c>
      <c r="AZ4" s="20">
        <v>106.59101296573461</v>
      </c>
      <c r="BA4" s="20">
        <v>107.07044952367264</v>
      </c>
      <c r="BB4" s="20"/>
      <c r="BC4" s="20"/>
      <c r="BD4" s="20"/>
      <c r="BE4" s="20"/>
      <c r="BF4" s="20"/>
      <c r="BG4" s="20"/>
    </row>
    <row r="5" spans="1:61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>
        <v>107.14098334331889</v>
      </c>
      <c r="AU5" s="20">
        <v>105.9143798017311</v>
      </c>
      <c r="AV5" s="20">
        <v>105.92076563570589</v>
      </c>
      <c r="AW5" s="20">
        <v>105.75535496370605</v>
      </c>
      <c r="AX5" s="20">
        <v>107.62501584711622</v>
      </c>
      <c r="AY5" s="20">
        <v>107.31218636737798</v>
      </c>
      <c r="AZ5" s="20">
        <v>107.13568139502834</v>
      </c>
      <c r="BA5" s="20">
        <v>107.06608414713395</v>
      </c>
      <c r="BB5" s="20"/>
      <c r="BC5" s="20"/>
      <c r="BD5" s="20"/>
      <c r="BE5" s="20"/>
      <c r="BF5" s="20"/>
      <c r="BG5" s="20"/>
    </row>
    <row r="6" spans="1:61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>
        <v>107.81872635431257</v>
      </c>
      <c r="AU6" s="20">
        <v>106.83456731474617</v>
      </c>
      <c r="AV6" s="20">
        <v>107.45410302679564</v>
      </c>
      <c r="AW6" s="20">
        <v>106.83361057321534</v>
      </c>
      <c r="AX6" s="20">
        <v>107.6518353577007</v>
      </c>
      <c r="AY6" s="20">
        <v>108.0576755969</v>
      </c>
      <c r="AZ6" s="20">
        <v>108.64855499710775</v>
      </c>
      <c r="BA6" s="20">
        <v>109.14168657451316</v>
      </c>
      <c r="BB6" s="20"/>
      <c r="BC6" s="20"/>
      <c r="BD6" s="20"/>
      <c r="BE6" s="20"/>
      <c r="BF6" s="20"/>
      <c r="BG6" s="20"/>
    </row>
    <row r="7" spans="1:61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>
        <v>105.88775815176533</v>
      </c>
      <c r="AU7" s="20">
        <v>104.9522181866412</v>
      </c>
      <c r="AV7" s="20">
        <v>105.14024643062344</v>
      </c>
      <c r="AW7" s="20">
        <v>105.06528705859752</v>
      </c>
      <c r="AX7" s="20">
        <v>105.99444080345179</v>
      </c>
      <c r="AY7" s="20">
        <v>106.58656323125319</v>
      </c>
      <c r="AZ7" s="20">
        <v>107.14736652989797</v>
      </c>
      <c r="BA7" s="20">
        <v>107.59185031731133</v>
      </c>
      <c r="BB7" s="20"/>
      <c r="BC7" s="20"/>
      <c r="BD7" s="20"/>
      <c r="BE7" s="20"/>
      <c r="BF7" s="20"/>
      <c r="BG7" s="20"/>
    </row>
    <row r="8" spans="1:61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>
        <v>105.90237665454684</v>
      </c>
      <c r="AU8" s="20">
        <v>105.02047114095583</v>
      </c>
      <c r="AV8" s="20">
        <v>104.81279441071976</v>
      </c>
      <c r="AW8" s="20">
        <v>104.67075970354627</v>
      </c>
      <c r="AX8" s="20">
        <v>105.38037337376238</v>
      </c>
      <c r="AY8" s="20">
        <v>105.76199441331056</v>
      </c>
      <c r="AZ8" s="20">
        <v>105.97848016908141</v>
      </c>
      <c r="BA8" s="20">
        <v>105.79423220834884</v>
      </c>
      <c r="BB8" s="20"/>
      <c r="BC8" s="20"/>
      <c r="BD8" s="20"/>
      <c r="BE8" s="20"/>
      <c r="BF8" s="20"/>
      <c r="BG8" s="20"/>
    </row>
    <row r="9" spans="1:61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>
        <v>99.562735775517652</v>
      </c>
      <c r="AU9" s="20">
        <v>97.608371046552335</v>
      </c>
      <c r="AV9" s="20">
        <v>97.304815077751954</v>
      </c>
      <c r="AW9" s="20">
        <v>97.770296683153305</v>
      </c>
      <c r="AX9" s="20">
        <v>99.211477915359154</v>
      </c>
      <c r="AY9" s="20">
        <v>98.93484646829323</v>
      </c>
      <c r="AZ9" s="20">
        <v>98.317824668859672</v>
      </c>
      <c r="BA9" s="20">
        <v>99.123937448318273</v>
      </c>
      <c r="BB9" s="20"/>
      <c r="BC9" s="20"/>
      <c r="BD9" s="20"/>
      <c r="BE9" s="20"/>
      <c r="BF9" s="20"/>
      <c r="BG9" s="20"/>
    </row>
    <row r="10" spans="1:61" x14ac:dyDescent="0.2">
      <c r="A10" s="8" t="str">
        <f t="shared" si="0"/>
        <v>mwg_mw_QU_1</v>
      </c>
      <c r="B10" s="7" t="s">
        <v>3824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>
        <v>154.66754846156419</v>
      </c>
      <c r="AU10" s="20">
        <v>152.43000197072911</v>
      </c>
      <c r="AV10" s="20">
        <v>152.91582225421777</v>
      </c>
      <c r="AW10" s="20">
        <v>153.01001940331628</v>
      </c>
      <c r="AX10" s="20">
        <v>155.01583644817117</v>
      </c>
      <c r="AY10" s="20">
        <v>156.65405336107912</v>
      </c>
      <c r="AZ10" s="20">
        <v>161.94431044762968</v>
      </c>
      <c r="BA10" s="20">
        <v>164.33997200381862</v>
      </c>
      <c r="BB10" s="20"/>
      <c r="BC10" s="20"/>
      <c r="BD10" s="20"/>
      <c r="BE10" s="20"/>
      <c r="BF10" s="20"/>
      <c r="BG10" s="20"/>
    </row>
    <row r="11" spans="1:61" x14ac:dyDescent="0.2">
      <c r="A11" s="8" t="str">
        <f t="shared" si="0"/>
        <v>mwg_mw_QU_2</v>
      </c>
      <c r="B11" s="7" t="s">
        <v>3824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>
        <v>144.97232183078657</v>
      </c>
      <c r="AU11" s="20">
        <v>143.82065337953694</v>
      </c>
      <c r="AV11" s="20">
        <v>144.36628898117451</v>
      </c>
      <c r="AW11" s="20">
        <v>145.10766165450011</v>
      </c>
      <c r="AX11" s="20">
        <v>145.98328303417046</v>
      </c>
      <c r="AY11" s="20">
        <v>148.87390544238508</v>
      </c>
      <c r="AZ11" s="20">
        <v>152.58101309086007</v>
      </c>
      <c r="BA11" s="20">
        <v>154.30527676596</v>
      </c>
      <c r="BB11" s="20"/>
      <c r="BC11" s="20"/>
      <c r="BD11" s="20"/>
      <c r="BE11" s="20"/>
      <c r="BF11" s="20"/>
      <c r="BG11" s="20"/>
    </row>
    <row r="12" spans="1:61" x14ac:dyDescent="0.2">
      <c r="A12" s="8" t="str">
        <f t="shared" si="0"/>
        <v>mwg_mw_QU_3</v>
      </c>
      <c r="B12" s="7" t="s">
        <v>3824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>
        <v>147.58949197154519</v>
      </c>
      <c r="AU12" s="20">
        <v>145.34260767150133</v>
      </c>
      <c r="AV12" s="20">
        <v>146.04397226257899</v>
      </c>
      <c r="AW12" s="20">
        <v>145.66039525618234</v>
      </c>
      <c r="AX12" s="20">
        <v>146.66586194834107</v>
      </c>
      <c r="AY12" s="20">
        <v>149.64070618942776</v>
      </c>
      <c r="AZ12" s="20">
        <v>154.05146785616253</v>
      </c>
      <c r="BA12" s="20">
        <v>155.97090445464173</v>
      </c>
      <c r="BB12" s="20"/>
      <c r="BC12" s="20"/>
      <c r="BD12" s="20"/>
      <c r="BE12" s="20"/>
      <c r="BF12" s="20"/>
      <c r="BG12" s="20"/>
    </row>
    <row r="13" spans="1:61" x14ac:dyDescent="0.2">
      <c r="A13" s="8" t="str">
        <f t="shared" si="0"/>
        <v>mwg_mw_QU_4</v>
      </c>
      <c r="B13" s="7" t="s">
        <v>3824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>
        <v>165.48253077828016</v>
      </c>
      <c r="AU13" s="20">
        <v>162.09337641281212</v>
      </c>
      <c r="AV13" s="20">
        <v>163.12564142235854</v>
      </c>
      <c r="AW13" s="20">
        <v>163.73526307450575</v>
      </c>
      <c r="AX13" s="20">
        <v>166.49620642040347</v>
      </c>
      <c r="AY13" s="20">
        <v>168.77603562522225</v>
      </c>
      <c r="AZ13" s="20">
        <v>173.50975806164493</v>
      </c>
      <c r="BA13" s="20">
        <v>175.76649690750591</v>
      </c>
      <c r="BB13" s="20"/>
      <c r="BC13" s="20"/>
      <c r="BD13" s="20"/>
      <c r="BE13" s="20"/>
      <c r="BF13" s="20"/>
      <c r="BG13" s="20"/>
    </row>
    <row r="14" spans="1:61" x14ac:dyDescent="0.2">
      <c r="A14" s="8" t="str">
        <f t="shared" si="0"/>
        <v>mwg_mw_QU_5</v>
      </c>
      <c r="B14" s="7" t="s">
        <v>3824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>
        <v>177.32061242888579</v>
      </c>
      <c r="AU14" s="20">
        <v>175.31046791989598</v>
      </c>
      <c r="AV14" s="20">
        <v>178.70595478606333</v>
      </c>
      <c r="AW14" s="20">
        <v>178.7343054789028</v>
      </c>
      <c r="AX14" s="20">
        <v>179.78972253547286</v>
      </c>
      <c r="AY14" s="20">
        <v>185.03719963908722</v>
      </c>
      <c r="AZ14" s="20">
        <v>192.19526488217849</v>
      </c>
      <c r="BA14" s="20">
        <v>196.54621707573801</v>
      </c>
      <c r="BB14" s="20"/>
      <c r="BC14" s="20"/>
      <c r="BD14" s="20"/>
      <c r="BE14" s="20"/>
      <c r="BF14" s="20"/>
      <c r="BG14" s="20"/>
    </row>
    <row r="15" spans="1:61" x14ac:dyDescent="0.2">
      <c r="A15" s="8" t="str">
        <f t="shared" si="0"/>
        <v>mwg_mw_QU_6</v>
      </c>
      <c r="B15" s="7" t="s">
        <v>3824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>
        <v>156.0679062863519</v>
      </c>
      <c r="AU15" s="20">
        <v>153.8882406019076</v>
      </c>
      <c r="AV15" s="20">
        <v>154.39071738586998</v>
      </c>
      <c r="AW15" s="20">
        <v>154.38871358886433</v>
      </c>
      <c r="AX15" s="20">
        <v>155.85405934845477</v>
      </c>
      <c r="AY15" s="20">
        <v>159.00941084801795</v>
      </c>
      <c r="AZ15" s="20">
        <v>164.60309881471846</v>
      </c>
      <c r="BA15" s="20">
        <v>166.79807503920517</v>
      </c>
      <c r="BB15" s="20"/>
      <c r="BC15" s="20"/>
      <c r="BD15" s="20"/>
      <c r="BE15" s="20"/>
      <c r="BF15" s="20"/>
      <c r="BG15" s="20"/>
    </row>
    <row r="16" spans="1:61" x14ac:dyDescent="0.2">
      <c r="A16" s="8" t="str">
        <f t="shared" si="0"/>
        <v>mwg_mw_QU_7</v>
      </c>
      <c r="B16" s="7" t="s">
        <v>3824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>
        <v>133.79432824286479</v>
      </c>
      <c r="AU16" s="20">
        <v>131.67070606598784</v>
      </c>
      <c r="AV16" s="20">
        <v>130.79023912176154</v>
      </c>
      <c r="AW16" s="20">
        <v>130.65616934254805</v>
      </c>
      <c r="AX16" s="20">
        <v>131.3885070646931</v>
      </c>
      <c r="AY16" s="20">
        <v>132.37869371365346</v>
      </c>
      <c r="AZ16" s="20">
        <v>135.01433447000585</v>
      </c>
      <c r="BA16" s="20">
        <v>135.36712459246664</v>
      </c>
      <c r="BB16" s="20"/>
      <c r="BC16" s="20"/>
      <c r="BD16" s="20"/>
      <c r="BE16" s="20"/>
      <c r="BF16" s="20"/>
      <c r="BG16" s="20"/>
    </row>
    <row r="17" spans="1:59" x14ac:dyDescent="0.2">
      <c r="A17" s="8" t="str">
        <f t="shared" si="0"/>
        <v>mwg_mw_QU_8</v>
      </c>
      <c r="B17" s="7" t="s">
        <v>3824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>
        <v>145.64169739445751</v>
      </c>
      <c r="AU17" s="20">
        <v>141.29117667654563</v>
      </c>
      <c r="AV17" s="20">
        <v>141.11804942099158</v>
      </c>
      <c r="AW17" s="20">
        <v>141.93522489464212</v>
      </c>
      <c r="AX17" s="20">
        <v>143.22070863978357</v>
      </c>
      <c r="AY17" s="20">
        <v>143.96384510220446</v>
      </c>
      <c r="AZ17" s="20">
        <v>146.5249046814879</v>
      </c>
      <c r="BA17" s="20">
        <v>148.66456882526543</v>
      </c>
      <c r="BB17" s="20"/>
      <c r="BC17" s="20"/>
      <c r="BD17" s="20"/>
      <c r="BE17" s="20"/>
      <c r="BF17" s="20"/>
      <c r="BG17" s="20"/>
    </row>
    <row r="18" spans="1:59" x14ac:dyDescent="0.2">
      <c r="A18" s="8" t="str">
        <f t="shared" si="0"/>
        <v>bue_nemiet_QU_1</v>
      </c>
      <c r="B18" s="7" t="s">
        <v>3825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>
        <v>95.756961156326639</v>
      </c>
      <c r="AU18" s="20">
        <v>90.84330721642533</v>
      </c>
      <c r="AV18" s="20">
        <v>91.818809892436732</v>
      </c>
      <c r="AW18" s="20">
        <v>91.438938090170069</v>
      </c>
      <c r="AX18" s="20">
        <v>91.468082891486986</v>
      </c>
      <c r="AY18" s="20">
        <v>89.966235644995152</v>
      </c>
      <c r="AZ18" s="20">
        <v>95.088674797866929</v>
      </c>
      <c r="BA18" s="20">
        <v>95.873343774611797</v>
      </c>
      <c r="BB18" s="20"/>
      <c r="BC18" s="20"/>
      <c r="BD18" s="20"/>
      <c r="BE18" s="20"/>
      <c r="BF18" s="20"/>
      <c r="BG18" s="20"/>
    </row>
    <row r="19" spans="1:59" x14ac:dyDescent="0.2">
      <c r="A19" s="8" t="str">
        <f t="shared" si="0"/>
        <v>bue_nemiet_QU_3</v>
      </c>
      <c r="B19" s="7" t="s">
        <v>3825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>
        <v>98.821043151627066</v>
      </c>
      <c r="AU19" s="20">
        <v>93.206284596709253</v>
      </c>
      <c r="AV19" s="20">
        <v>96.245060705954941</v>
      </c>
      <c r="AW19" s="20">
        <v>95.505627575872339</v>
      </c>
      <c r="AX19" s="20">
        <v>94.478929397453115</v>
      </c>
      <c r="AY19" s="20">
        <v>90.910394805060307</v>
      </c>
      <c r="AZ19" s="20">
        <v>95.913092176769382</v>
      </c>
      <c r="BA19" s="20">
        <v>96.374581135641861</v>
      </c>
      <c r="BB19" s="20"/>
      <c r="BC19" s="20"/>
      <c r="BD19" s="20"/>
      <c r="BE19" s="20"/>
      <c r="BF19" s="20"/>
      <c r="BG19" s="20"/>
    </row>
    <row r="20" spans="1:59" x14ac:dyDescent="0.2">
      <c r="A20" s="8" t="str">
        <f t="shared" si="0"/>
        <v>bue_nemiet_QU_4</v>
      </c>
      <c r="B20" s="7" t="s">
        <v>3825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>
        <v>97.770000707942685</v>
      </c>
      <c r="AU20" s="20">
        <v>92.084789504351534</v>
      </c>
      <c r="AV20" s="20">
        <v>97.447296533775983</v>
      </c>
      <c r="AW20" s="20">
        <v>99.702958247944579</v>
      </c>
      <c r="AX20" s="20">
        <v>95.882322334116765</v>
      </c>
      <c r="AY20" s="20">
        <v>90.095884407467551</v>
      </c>
      <c r="AZ20" s="20">
        <v>93.275137404832776</v>
      </c>
      <c r="BA20" s="20">
        <v>90.996596845160909</v>
      </c>
      <c r="BB20" s="20"/>
      <c r="BC20" s="20"/>
      <c r="BD20" s="20"/>
      <c r="BE20" s="20"/>
      <c r="BF20" s="20"/>
      <c r="BG20" s="20"/>
    </row>
    <row r="21" spans="1:59" x14ac:dyDescent="0.2">
      <c r="A21" s="8" t="str">
        <f t="shared" si="0"/>
        <v>bue_nemiet_QU_5</v>
      </c>
      <c r="B21" s="7" t="s">
        <v>3825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>
        <v>94.672470007614692</v>
      </c>
      <c r="AU21" s="20">
        <v>90.566883435568229</v>
      </c>
      <c r="AV21" s="20">
        <v>94.9240209360877</v>
      </c>
      <c r="AW21" s="20">
        <v>96.520685596157094</v>
      </c>
      <c r="AX21" s="20">
        <v>96.718622134964932</v>
      </c>
      <c r="AY21" s="20">
        <v>93.924057245818418</v>
      </c>
      <c r="AZ21" s="20">
        <v>98.432677178598411</v>
      </c>
      <c r="BA21" s="20">
        <v>101.79006557054745</v>
      </c>
      <c r="BB21" s="20"/>
      <c r="BC21" s="20"/>
      <c r="BD21" s="20"/>
      <c r="BE21" s="20"/>
      <c r="BF21" s="20"/>
      <c r="BG21" s="20"/>
    </row>
    <row r="22" spans="1:59" x14ac:dyDescent="0.2">
      <c r="A22" s="8" t="str">
        <f t="shared" si="0"/>
        <v>bue_nemiet_QU_6</v>
      </c>
      <c r="B22" s="7" t="s">
        <v>3825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>
        <v>93.145614891908551</v>
      </c>
      <c r="AU22" s="20">
        <v>88.092482625705387</v>
      </c>
      <c r="AV22" s="20">
        <v>93.308533147087374</v>
      </c>
      <c r="AW22" s="20">
        <v>97.144812202544117</v>
      </c>
      <c r="AX22" s="20">
        <v>98.575865109428946</v>
      </c>
      <c r="AY22" s="20">
        <v>94.856077412943009</v>
      </c>
      <c r="AZ22" s="20">
        <v>97.041017982330231</v>
      </c>
      <c r="BA22" s="20">
        <v>97.592540097844108</v>
      </c>
      <c r="BB22" s="20"/>
      <c r="BC22" s="20"/>
      <c r="BD22" s="20"/>
      <c r="BE22" s="20"/>
      <c r="BF22" s="20"/>
      <c r="BG22" s="20"/>
    </row>
    <row r="23" spans="1:59" x14ac:dyDescent="0.2">
      <c r="A23" s="8" t="str">
        <f t="shared" si="0"/>
        <v>bue_nemiet_QU_8</v>
      </c>
      <c r="B23" s="7" t="s">
        <v>3825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>
        <v>106.08788982966648</v>
      </c>
      <c r="AU23" s="20">
        <v>105.72342380483337</v>
      </c>
      <c r="AV23" s="20">
        <v>111.78818002206525</v>
      </c>
      <c r="AW23" s="20">
        <v>118.15617404101215</v>
      </c>
      <c r="AX23" s="20">
        <v>113.75838651159616</v>
      </c>
      <c r="AY23" s="20">
        <v>107.05155654308946</v>
      </c>
      <c r="AZ23" s="20">
        <v>113.19473568590384</v>
      </c>
      <c r="BA23" s="20">
        <v>114.68202346457423</v>
      </c>
      <c r="BB23" s="20"/>
      <c r="BC23" s="20"/>
      <c r="BD23" s="20"/>
      <c r="BE23" s="20"/>
      <c r="BF23" s="20"/>
      <c r="BG23" s="20"/>
    </row>
    <row r="24" spans="1:59" x14ac:dyDescent="0.2">
      <c r="A24" s="8" t="str">
        <f t="shared" si="0"/>
        <v>bue_mw_QU_1</v>
      </c>
      <c r="B24" s="7" t="s">
        <v>3826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>
        <v>100.13876153546681</v>
      </c>
      <c r="AU24" s="20">
        <v>94.319476791539415</v>
      </c>
      <c r="AV24" s="20">
        <v>94.252208525541803</v>
      </c>
      <c r="AW24" s="20">
        <v>95.069338947699222</v>
      </c>
      <c r="AX24" s="20">
        <v>95.242058660176284</v>
      </c>
      <c r="AY24" s="20">
        <v>95.827872411081927</v>
      </c>
      <c r="AZ24" s="20">
        <v>103.37233369214738</v>
      </c>
      <c r="BA24" s="20">
        <v>105.04476270148085</v>
      </c>
      <c r="BB24" s="20"/>
      <c r="BC24" s="20"/>
      <c r="BD24" s="20"/>
      <c r="BE24" s="20"/>
      <c r="BF24" s="20"/>
      <c r="BG24" s="20"/>
    </row>
    <row r="25" spans="1:59" x14ac:dyDescent="0.2">
      <c r="A25" s="8" t="str">
        <f t="shared" si="0"/>
        <v>bue_mw_QU_3</v>
      </c>
      <c r="B25" s="7" t="s">
        <v>3826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>
        <v>103.12557081709168</v>
      </c>
      <c r="AU25" s="20">
        <v>96.046478510639389</v>
      </c>
      <c r="AV25" s="20">
        <v>97.960876537908717</v>
      </c>
      <c r="AW25" s="20">
        <v>98.166398367663447</v>
      </c>
      <c r="AX25" s="20">
        <v>96.699841928153944</v>
      </c>
      <c r="AY25" s="20">
        <v>94.574256094890345</v>
      </c>
      <c r="AZ25" s="20">
        <v>101.97180097516829</v>
      </c>
      <c r="BA25" s="20">
        <v>103.21351556928835</v>
      </c>
      <c r="BB25" s="20"/>
      <c r="BC25" s="20"/>
      <c r="BD25" s="20"/>
      <c r="BE25" s="20"/>
      <c r="BF25" s="20"/>
      <c r="BG25" s="20"/>
    </row>
    <row r="26" spans="1:59" x14ac:dyDescent="0.2">
      <c r="A26" s="8" t="str">
        <f t="shared" si="0"/>
        <v>bue_mw_QU_4</v>
      </c>
      <c r="B26" s="7" t="s">
        <v>3826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>
        <v>103.5991372905246</v>
      </c>
      <c r="AU26" s="20">
        <v>97.041105800597279</v>
      </c>
      <c r="AV26" s="20">
        <v>102.02752498131089</v>
      </c>
      <c r="AW26" s="20">
        <v>106.47962332590765</v>
      </c>
      <c r="AX26" s="20">
        <v>101.24358664782744</v>
      </c>
      <c r="AY26" s="20">
        <v>97.77930471538491</v>
      </c>
      <c r="AZ26" s="20">
        <v>103.83127434019354</v>
      </c>
      <c r="BA26" s="20">
        <v>102.37116988540254</v>
      </c>
      <c r="BB26" s="20"/>
      <c r="BC26" s="20"/>
      <c r="BD26" s="20"/>
      <c r="BE26" s="20"/>
      <c r="BF26" s="20"/>
      <c r="BG26" s="20"/>
    </row>
    <row r="27" spans="1:59" x14ac:dyDescent="0.2">
      <c r="A27" s="8" t="str">
        <f t="shared" si="0"/>
        <v>bue_mw_QU_5</v>
      </c>
      <c r="B27" s="7" t="s">
        <v>3826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>
        <v>100.66413317000233</v>
      </c>
      <c r="AU27" s="20">
        <v>95.807548147772806</v>
      </c>
      <c r="AV27" s="20">
        <v>99.951343069191964</v>
      </c>
      <c r="AW27" s="20">
        <v>103.97233987392305</v>
      </c>
      <c r="AX27" s="20">
        <v>105.86663450503264</v>
      </c>
      <c r="AY27" s="20">
        <v>106.29994771907177</v>
      </c>
      <c r="AZ27" s="20">
        <v>114.02374008819424</v>
      </c>
      <c r="BA27" s="20">
        <v>119.96651513335526</v>
      </c>
      <c r="BB27" s="20"/>
      <c r="BC27" s="20"/>
      <c r="BD27" s="20"/>
      <c r="BE27" s="20"/>
      <c r="BF27" s="20"/>
      <c r="BG27" s="20"/>
    </row>
    <row r="28" spans="1:59" x14ac:dyDescent="0.2">
      <c r="A28" s="8" t="str">
        <f t="shared" si="0"/>
        <v>bue_mw_QU_6</v>
      </c>
      <c r="B28" s="7" t="s">
        <v>3826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>
        <v>94.19860912880722</v>
      </c>
      <c r="AU28" s="20">
        <v>87.736542755987315</v>
      </c>
      <c r="AV28" s="20">
        <v>91.274932469695713</v>
      </c>
      <c r="AW28" s="20">
        <v>95.924358369317289</v>
      </c>
      <c r="AX28" s="20">
        <v>96.552275162217072</v>
      </c>
      <c r="AY28" s="20">
        <v>94.441524870441782</v>
      </c>
      <c r="AZ28" s="20">
        <v>98.915604716899821</v>
      </c>
      <c r="BA28" s="20">
        <v>100.24049472811767</v>
      </c>
      <c r="BB28" s="20"/>
      <c r="BC28" s="20"/>
      <c r="BD28" s="20"/>
      <c r="BE28" s="20"/>
      <c r="BF28" s="20"/>
      <c r="BG28" s="20"/>
    </row>
    <row r="29" spans="1:59" x14ac:dyDescent="0.2">
      <c r="A29" s="8" t="str">
        <f t="shared" si="0"/>
        <v>bue_mw_QU_8</v>
      </c>
      <c r="B29" s="7" t="s">
        <v>3826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>
        <v>108.86777863567309</v>
      </c>
      <c r="AU29" s="20">
        <v>106.31210354769509</v>
      </c>
      <c r="AV29" s="20">
        <v>110.73627315260541</v>
      </c>
      <c r="AW29" s="20">
        <v>118.42681176676749</v>
      </c>
      <c r="AX29" s="20">
        <v>112.95932076704362</v>
      </c>
      <c r="AY29" s="20">
        <v>108.36592385677291</v>
      </c>
      <c r="AZ29" s="20">
        <v>116.82621986045589</v>
      </c>
      <c r="BA29" s="20">
        <v>119.02303651127622</v>
      </c>
      <c r="BB29" s="20"/>
      <c r="BC29" s="20"/>
      <c r="BD29" s="20"/>
      <c r="BE29" s="20"/>
      <c r="BF29" s="20"/>
      <c r="BG29" s="20"/>
    </row>
    <row r="30" spans="1:59" x14ac:dyDescent="0.2">
      <c r="A30" s="8" t="str">
        <f t="shared" si="0"/>
        <v>gem_nemiet_QU_1</v>
      </c>
      <c r="B30" s="7" t="s">
        <v>3833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>
        <v>103.83709927417317</v>
      </c>
      <c r="AU30" s="20">
        <v>101.13511759827082</v>
      </c>
      <c r="AV30" s="20">
        <v>101.68738405029325</v>
      </c>
      <c r="AW30" s="20">
        <v>101.47713339598633</v>
      </c>
      <c r="AX30" s="20">
        <v>102.09364422422854</v>
      </c>
      <c r="AY30" s="20">
        <v>101.18600964580232</v>
      </c>
      <c r="AZ30" s="20">
        <v>103.91102352444378</v>
      </c>
      <c r="BA30" s="20">
        <v>104.54792074226425</v>
      </c>
      <c r="BB30" s="20"/>
      <c r="BC30" s="20"/>
      <c r="BD30" s="20"/>
      <c r="BE30" s="20"/>
      <c r="BF30" s="20"/>
      <c r="BG30" s="20"/>
    </row>
    <row r="31" spans="1:59" x14ac:dyDescent="0.2">
      <c r="A31" s="8" t="str">
        <f t="shared" si="0"/>
        <v>gem_nemiet_QU_3</v>
      </c>
      <c r="B31" s="7" t="s">
        <v>3833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>
        <v>103.60212227433814</v>
      </c>
      <c r="AU31" s="20">
        <v>100.63358392621173</v>
      </c>
      <c r="AV31" s="20">
        <v>102.19820339147574</v>
      </c>
      <c r="AW31" s="20">
        <v>101.74522470660163</v>
      </c>
      <c r="AX31" s="20">
        <v>101.89981296442437</v>
      </c>
      <c r="AY31" s="20">
        <v>100.88003105356253</v>
      </c>
      <c r="AZ31" s="20">
        <v>103.30082076174656</v>
      </c>
      <c r="BA31" s="20">
        <v>103.77841740961398</v>
      </c>
      <c r="BB31" s="20"/>
      <c r="BC31" s="20"/>
      <c r="BD31" s="20"/>
      <c r="BE31" s="20"/>
      <c r="BF31" s="20"/>
      <c r="BG31" s="20"/>
    </row>
    <row r="32" spans="1:59" x14ac:dyDescent="0.2">
      <c r="A32" s="8" t="str">
        <f t="shared" si="0"/>
        <v>gem_nemiet_QU_4</v>
      </c>
      <c r="B32" s="7" t="s">
        <v>3833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>
        <v>104.39168948429267</v>
      </c>
      <c r="AU32" s="20">
        <v>101.24651066882265</v>
      </c>
      <c r="AV32" s="20">
        <v>103.6085872343151</v>
      </c>
      <c r="AW32" s="20">
        <v>104.47081939954251</v>
      </c>
      <c r="AX32" s="20">
        <v>103.97765376369742</v>
      </c>
      <c r="AY32" s="20">
        <v>101.28632262639915</v>
      </c>
      <c r="AZ32" s="20">
        <v>102.61602033622634</v>
      </c>
      <c r="BA32" s="20">
        <v>101.57333513872813</v>
      </c>
      <c r="BB32" s="20"/>
      <c r="BC32" s="20"/>
      <c r="BD32" s="20"/>
      <c r="BE32" s="20"/>
      <c r="BF32" s="20"/>
      <c r="BG32" s="20"/>
    </row>
    <row r="33" spans="1:59" x14ac:dyDescent="0.2">
      <c r="A33" s="8" t="str">
        <f t="shared" si="0"/>
        <v>gem_nemiet_QU_5</v>
      </c>
      <c r="B33" s="7" t="s">
        <v>3833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>
        <v>103.28811124457434</v>
      </c>
      <c r="AU33" s="20">
        <v>100.93074310945433</v>
      </c>
      <c r="AV33" s="20">
        <v>103.22421820430165</v>
      </c>
      <c r="AW33" s="20">
        <v>103.56108906644558</v>
      </c>
      <c r="AX33" s="20">
        <v>104.12193540960783</v>
      </c>
      <c r="AY33" s="20">
        <v>103.15406527510856</v>
      </c>
      <c r="AZ33" s="20">
        <v>105.47317915638496</v>
      </c>
      <c r="BA33" s="20">
        <v>107.19942237658476</v>
      </c>
      <c r="BB33" s="20"/>
      <c r="BC33" s="20"/>
      <c r="BD33" s="20"/>
      <c r="BE33" s="20"/>
      <c r="BF33" s="20"/>
      <c r="BG33" s="20"/>
    </row>
    <row r="34" spans="1:59" x14ac:dyDescent="0.2">
      <c r="A34" s="8" t="str">
        <f t="shared" si="0"/>
        <v>gem_nemiet_QU_6</v>
      </c>
      <c r="B34" s="7" t="s">
        <v>3833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>
        <v>101.50870511347273</v>
      </c>
      <c r="AU34" s="20">
        <v>98.767863689586051</v>
      </c>
      <c r="AV34" s="20">
        <v>101.21329336947562</v>
      </c>
      <c r="AW34" s="20">
        <v>102.83450744735906</v>
      </c>
      <c r="AX34" s="20">
        <v>103.98611026150493</v>
      </c>
      <c r="AY34" s="20">
        <v>102.76507425040023</v>
      </c>
      <c r="AZ34" s="20">
        <v>104.03633962953795</v>
      </c>
      <c r="BA34" s="20">
        <v>104.5317982495591</v>
      </c>
      <c r="BB34" s="20"/>
      <c r="BC34" s="20"/>
      <c r="BD34" s="20"/>
      <c r="BE34" s="20"/>
      <c r="BF34" s="20"/>
      <c r="BG34" s="20"/>
    </row>
    <row r="35" spans="1:59" x14ac:dyDescent="0.2">
      <c r="A35" s="8" t="str">
        <f t="shared" si="0"/>
        <v>gem_nemiet_QU_8</v>
      </c>
      <c r="B35" s="7" t="s">
        <v>3833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>
        <v>103.5301119203436</v>
      </c>
      <c r="AU35" s="20">
        <v>102.16849506347104</v>
      </c>
      <c r="AV35" s="20">
        <v>104.32218446723294</v>
      </c>
      <c r="AW35" s="20">
        <v>106.99869297979411</v>
      </c>
      <c r="AX35" s="20">
        <v>106.352018443784</v>
      </c>
      <c r="AY35" s="20">
        <v>103.66602389508805</v>
      </c>
      <c r="AZ35" s="20">
        <v>105.65766662010981</v>
      </c>
      <c r="BA35" s="20">
        <v>106.73274482876752</v>
      </c>
      <c r="BB35" s="20"/>
      <c r="BC35" s="20"/>
      <c r="BD35" s="20"/>
      <c r="BE35" s="20"/>
      <c r="BF35" s="20"/>
      <c r="BG35" s="20"/>
    </row>
    <row r="36" spans="1:59" x14ac:dyDescent="0.2">
      <c r="A36" s="8" t="str">
        <f t="shared" si="0"/>
        <v>gem_mw_QU_1</v>
      </c>
      <c r="B36" s="7" t="s">
        <v>3834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>
        <v>132.29140885510304</v>
      </c>
      <c r="AU36" s="20">
        <v>128.06800936077062</v>
      </c>
      <c r="AV36" s="20">
        <v>128.27637901538367</v>
      </c>
      <c r="AW36" s="20">
        <v>128.76863323094977</v>
      </c>
      <c r="AX36" s="20">
        <v>129.87503194734353</v>
      </c>
      <c r="AY36" s="20">
        <v>131.01808188897536</v>
      </c>
      <c r="AZ36" s="20">
        <v>137.79877993753681</v>
      </c>
      <c r="BA36" s="20">
        <v>139.91362577200715</v>
      </c>
      <c r="BB36" s="20"/>
      <c r="BC36" s="20"/>
      <c r="BD36" s="20"/>
      <c r="BE36" s="20"/>
      <c r="BF36" s="20"/>
      <c r="BG36" s="20"/>
    </row>
    <row r="37" spans="1:59" x14ac:dyDescent="0.2">
      <c r="A37" s="8" t="str">
        <f t="shared" si="0"/>
        <v>gem_mw_QU_3</v>
      </c>
      <c r="B37" s="7" t="s">
        <v>3834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>
        <v>129.66493374352603</v>
      </c>
      <c r="AU37" s="20">
        <v>124.92017331754026</v>
      </c>
      <c r="AV37" s="20">
        <v>126.27782519025652</v>
      </c>
      <c r="AW37" s="20">
        <v>126.18480015451321</v>
      </c>
      <c r="AX37" s="20">
        <v>125.95336342968429</v>
      </c>
      <c r="AY37" s="20">
        <v>126.37875505197033</v>
      </c>
      <c r="AZ37" s="20">
        <v>132.56792487436962</v>
      </c>
      <c r="BA37" s="20">
        <v>134.20469352045259</v>
      </c>
      <c r="BB37" s="20"/>
      <c r="BC37" s="20"/>
      <c r="BD37" s="20"/>
      <c r="BE37" s="20"/>
      <c r="BF37" s="20"/>
      <c r="BG37" s="20"/>
    </row>
    <row r="38" spans="1:59" x14ac:dyDescent="0.2">
      <c r="A38" s="8" t="str">
        <f t="shared" si="0"/>
        <v>gem_mw_QU_4</v>
      </c>
      <c r="B38" s="7" t="s">
        <v>3834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>
        <v>139.43084082585847</v>
      </c>
      <c r="AU38" s="20">
        <v>134.18697834356718</v>
      </c>
      <c r="AV38" s="20">
        <v>137.45776507729946</v>
      </c>
      <c r="AW38" s="20">
        <v>140.16523999127281</v>
      </c>
      <c r="AX38" s="20">
        <v>138.82634171471011</v>
      </c>
      <c r="AY38" s="20">
        <v>138.06680459857827</v>
      </c>
      <c r="AZ38" s="20">
        <v>143.8084628378308</v>
      </c>
      <c r="BA38" s="20">
        <v>144.12181188305681</v>
      </c>
      <c r="BB38" s="20"/>
      <c r="BC38" s="20"/>
      <c r="BD38" s="20"/>
      <c r="BE38" s="20"/>
      <c r="BF38" s="20"/>
      <c r="BG38" s="20"/>
    </row>
    <row r="39" spans="1:59" x14ac:dyDescent="0.2">
      <c r="A39" s="8" t="str">
        <f t="shared" si="0"/>
        <v>gem_mw_QU_5</v>
      </c>
      <c r="B39" s="7" t="s">
        <v>3834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>
        <v>143.28966333169748</v>
      </c>
      <c r="AU39" s="20">
        <v>139.54981698219169</v>
      </c>
      <c r="AV39" s="20">
        <v>143.58581356035987</v>
      </c>
      <c r="AW39" s="20">
        <v>145.91003764461462</v>
      </c>
      <c r="AX39" s="20">
        <v>147.49033915157898</v>
      </c>
      <c r="AY39" s="20">
        <v>150.31466884409986</v>
      </c>
      <c r="AZ39" s="20">
        <v>158.17234157843237</v>
      </c>
      <c r="BA39" s="20">
        <v>163.61828055585974</v>
      </c>
      <c r="BB39" s="20"/>
      <c r="BC39" s="20"/>
      <c r="BD39" s="20"/>
      <c r="BE39" s="20"/>
      <c r="BF39" s="20"/>
      <c r="BG39" s="20"/>
    </row>
    <row r="40" spans="1:59" x14ac:dyDescent="0.2">
      <c r="A40" s="8" t="str">
        <f t="shared" si="0"/>
        <v>gem_mw_QU_6</v>
      </c>
      <c r="B40" s="7" t="s">
        <v>3834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>
        <v>129.18399526030109</v>
      </c>
      <c r="AU40" s="20">
        <v>124.55664272007029</v>
      </c>
      <c r="AV40" s="20">
        <v>126.80999809949139</v>
      </c>
      <c r="AW40" s="20">
        <v>129.39282489964211</v>
      </c>
      <c r="AX40" s="20">
        <v>130.46848662492806</v>
      </c>
      <c r="AY40" s="20">
        <v>130.91245057396944</v>
      </c>
      <c r="AZ40" s="20">
        <v>136.15636309200147</v>
      </c>
      <c r="BA40" s="20">
        <v>137.97522638690023</v>
      </c>
      <c r="BB40" s="20"/>
      <c r="BC40" s="20"/>
      <c r="BD40" s="20"/>
      <c r="BE40" s="20"/>
      <c r="BF40" s="20"/>
      <c r="BG40" s="20"/>
    </row>
    <row r="41" spans="1:59" x14ac:dyDescent="0.2">
      <c r="A41" s="8" t="str">
        <f t="shared" si="0"/>
        <v>gem_mw_QU_8</v>
      </c>
      <c r="B41" s="7" t="s">
        <v>3834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>
        <v>132.01726465134897</v>
      </c>
      <c r="AU41" s="20">
        <v>128.41149666270584</v>
      </c>
      <c r="AV41" s="20">
        <v>130.45462299226273</v>
      </c>
      <c r="AW41" s="20">
        <v>134.53186330808947</v>
      </c>
      <c r="AX41" s="20">
        <v>132.77851340767</v>
      </c>
      <c r="AY41" s="20">
        <v>131.03215495662394</v>
      </c>
      <c r="AZ41" s="20">
        <v>136.52271447728498</v>
      </c>
      <c r="BA41" s="20">
        <v>138.74575429345592</v>
      </c>
      <c r="BB41" s="20"/>
      <c r="BC41" s="20"/>
      <c r="BD41" s="20"/>
      <c r="BE41" s="20"/>
      <c r="BF41" s="20"/>
      <c r="BG41" s="20"/>
    </row>
    <row r="42" spans="1:59" x14ac:dyDescent="0.2">
      <c r="A42" s="8" t="str">
        <f t="shared" si="0"/>
        <v>mwg_nemiet_QU_CH</v>
      </c>
      <c r="B42" s="7" t="s">
        <v>3823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>
        <v>106.44347505034975</v>
      </c>
      <c r="AU42" s="20">
        <v>105.4158638471617</v>
      </c>
      <c r="AV42" s="20">
        <v>105.77581776293682</v>
      </c>
      <c r="AW42" s="20">
        <v>105.47865160855446</v>
      </c>
      <c r="AX42" s="20">
        <v>106.48311519720863</v>
      </c>
      <c r="AY42" s="20">
        <v>106.83767214937771</v>
      </c>
      <c r="AZ42" s="20">
        <v>107.25551636558896</v>
      </c>
      <c r="BA42" s="20">
        <v>107.67616738548639</v>
      </c>
      <c r="BB42" s="20"/>
      <c r="BC42" s="20"/>
      <c r="BD42" s="20"/>
      <c r="BE42" s="20"/>
      <c r="BF42" s="20"/>
      <c r="BG42" s="20"/>
    </row>
    <row r="43" spans="1:59" x14ac:dyDescent="0.2">
      <c r="A43" s="8" t="str">
        <f t="shared" si="0"/>
        <v>mwg_mw_QU_CH</v>
      </c>
      <c r="B43" s="7" t="s">
        <v>3824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>
        <v>161.14178583703273</v>
      </c>
      <c r="AU43" s="20">
        <v>158.84728387654351</v>
      </c>
      <c r="AV43" s="20">
        <v>160.44325101480885</v>
      </c>
      <c r="AW43" s="20">
        <v>160.46238626223982</v>
      </c>
      <c r="AX43" s="20">
        <v>161.79795823986032</v>
      </c>
      <c r="AY43" s="20">
        <v>165.26134527841975</v>
      </c>
      <c r="AZ43" s="20">
        <v>170.79566586728049</v>
      </c>
      <c r="BA43" s="20">
        <v>173.67624468034577</v>
      </c>
      <c r="BB43" s="20"/>
      <c r="BC43" s="20"/>
      <c r="BD43" s="20"/>
      <c r="BE43" s="20"/>
      <c r="BF43" s="20"/>
      <c r="BG43" s="20"/>
    </row>
    <row r="44" spans="1:59" x14ac:dyDescent="0.2">
      <c r="A44" s="8" t="str">
        <f t="shared" si="0"/>
        <v>bue_nemiet_QU_CH</v>
      </c>
      <c r="B44" s="7" t="s">
        <v>3825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>
        <v>96.202087858343972</v>
      </c>
      <c r="AU44" s="20">
        <v>91.605755554332191</v>
      </c>
      <c r="AV44" s="20">
        <v>95.347477601268849</v>
      </c>
      <c r="AW44" s="20">
        <v>96.655689683661123</v>
      </c>
      <c r="AX44" s="20">
        <v>96.133243988266543</v>
      </c>
      <c r="AY44" s="20">
        <v>93.02239839888388</v>
      </c>
      <c r="AZ44" s="20">
        <v>97.532867236339328</v>
      </c>
      <c r="BA44" s="20">
        <v>99.013795543240704</v>
      </c>
      <c r="BB44" s="20"/>
      <c r="BC44" s="20"/>
      <c r="BD44" s="20"/>
      <c r="BE44" s="20"/>
      <c r="BF44" s="20"/>
      <c r="BG44" s="20"/>
    </row>
    <row r="45" spans="1:59" x14ac:dyDescent="0.2">
      <c r="A45" s="8" t="str">
        <f t="shared" si="0"/>
        <v>bue_mw_QU_CH</v>
      </c>
      <c r="B45" s="7" t="s">
        <v>3826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>
        <v>100.98457531727635</v>
      </c>
      <c r="AU45" s="20">
        <v>95.402588481523594</v>
      </c>
      <c r="AV45" s="20">
        <v>98.458550254441306</v>
      </c>
      <c r="AW45" s="20">
        <v>101.55580171145455</v>
      </c>
      <c r="AX45" s="20">
        <v>101.57387819705677</v>
      </c>
      <c r="AY45" s="20">
        <v>100.95931889724245</v>
      </c>
      <c r="AZ45" s="20">
        <v>108.27165565886128</v>
      </c>
      <c r="BA45" s="20">
        <v>111.4348370039786</v>
      </c>
      <c r="BB45" s="20"/>
      <c r="BC45" s="20"/>
      <c r="BD45" s="20"/>
      <c r="BE45" s="20"/>
      <c r="BF45" s="20"/>
      <c r="BG45" s="20"/>
    </row>
    <row r="46" spans="1:59" x14ac:dyDescent="0.2">
      <c r="A46" s="8" t="str">
        <f t="shared" si="0"/>
        <v>gem_nemiet_QU_CH</v>
      </c>
      <c r="B46" s="7" t="s">
        <v>3833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>
        <v>103.132525100395</v>
      </c>
      <c r="AU46" s="20">
        <v>100.56415525957698</v>
      </c>
      <c r="AV46" s="20">
        <v>102.41324207411454</v>
      </c>
      <c r="AW46" s="20">
        <v>102.80267353848835</v>
      </c>
      <c r="AX46" s="20">
        <v>103.16779322539149</v>
      </c>
      <c r="AY46" s="20">
        <v>102.03851130323217</v>
      </c>
      <c r="AZ46" s="20">
        <v>104.25701286688178</v>
      </c>
      <c r="BA46" s="20">
        <v>105.13555828342257</v>
      </c>
      <c r="BB46" s="20"/>
      <c r="BC46" s="20"/>
      <c r="BD46" s="20"/>
      <c r="BE46" s="20"/>
      <c r="BF46" s="20"/>
      <c r="BG46" s="20"/>
    </row>
    <row r="47" spans="1:59" x14ac:dyDescent="0.2">
      <c r="A47" s="8" t="str">
        <f t="shared" si="0"/>
        <v>gem_mw_QU_CH</v>
      </c>
      <c r="B47" s="7" t="s">
        <v>3834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>
        <v>135.40334462313433</v>
      </c>
      <c r="AU47" s="20">
        <v>131.25273512747603</v>
      </c>
      <c r="AV47" s="20">
        <v>133.72569636849647</v>
      </c>
      <c r="AW47" s="20">
        <v>135.41793151775573</v>
      </c>
      <c r="AX47" s="20">
        <v>136.10384514742978</v>
      </c>
      <c r="AY47" s="20">
        <v>137.52248686489239</v>
      </c>
      <c r="AZ47" s="20">
        <v>144.26994453828124</v>
      </c>
      <c r="BA47" s="20">
        <v>147.4158196670343</v>
      </c>
      <c r="BB47" s="20"/>
      <c r="BC47" s="20"/>
      <c r="BD47" s="20"/>
      <c r="BE47" s="20"/>
      <c r="BF47" s="20"/>
      <c r="BG47" s="20"/>
    </row>
    <row r="48" spans="1:59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</row>
    <row r="49" spans="1:59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0" spans="1:59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</row>
    <row r="51" spans="1:59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</row>
    <row r="52" spans="1:59" ht="15" x14ac:dyDescent="0.25">
      <c r="A52" s="43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79">
        <v>2015</v>
      </c>
      <c r="U52" s="179">
        <v>2016</v>
      </c>
      <c r="V52" s="179">
        <v>2017</v>
      </c>
      <c r="W52" s="179">
        <v>2018</v>
      </c>
      <c r="X52" s="179">
        <v>2019</v>
      </c>
      <c r="Y52" s="221">
        <v>2020</v>
      </c>
      <c r="Z52" s="221">
        <v>2021</v>
      </c>
      <c r="AA52" s="221" t="s">
        <v>3995</v>
      </c>
      <c r="AB52" s="221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</row>
    <row r="53" spans="1:59" x14ac:dyDescent="0.2">
      <c r="A53" s="8" t="str">
        <f t="shared" ref="A53:A119" si="1">CONCATENATE(B53,"_",C53,"_",D53)</f>
        <v>mwg_nemiet_Ja_1</v>
      </c>
      <c r="B53" s="7" t="s">
        <v>3823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136.71299838715044</v>
      </c>
      <c r="Z53" s="20">
        <v>137.39570632962997</v>
      </c>
      <c r="AA53" s="20">
        <v>138.83141323234099</v>
      </c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</row>
    <row r="54" spans="1:59" x14ac:dyDescent="0.2">
      <c r="A54" s="8" t="str">
        <f t="shared" si="1"/>
        <v>mwg_nemiet_Ja_2</v>
      </c>
      <c r="B54" s="7" t="s">
        <v>3823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134.75111699061361</v>
      </c>
      <c r="Z54" s="20">
        <v>135.59071087616266</v>
      </c>
      <c r="AA54" s="20">
        <v>136.16000622036927</v>
      </c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</row>
    <row r="55" spans="1:59" x14ac:dyDescent="0.2">
      <c r="A55" s="8" t="str">
        <f t="shared" si="1"/>
        <v>mwg_nemiet_Ja_3</v>
      </c>
      <c r="B55" s="7" t="s">
        <v>3823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126.50171665056772</v>
      </c>
      <c r="Z55" s="20">
        <v>127.7306205818744</v>
      </c>
      <c r="AA55" s="20">
        <v>129.47656814794627</v>
      </c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</row>
    <row r="56" spans="1:59" x14ac:dyDescent="0.2">
      <c r="A56" s="8" t="str">
        <f t="shared" si="1"/>
        <v>mwg_nemiet_Ja_4</v>
      </c>
      <c r="B56" s="7" t="s">
        <v>3823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128.28501378421419</v>
      </c>
      <c r="Z56" s="20">
        <v>128.94286307731983</v>
      </c>
      <c r="AA56" s="20">
        <v>129.07429836280627</v>
      </c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</row>
    <row r="57" spans="1:59" x14ac:dyDescent="0.2">
      <c r="A57" s="8" t="str">
        <f t="shared" si="1"/>
        <v>mwg_nemiet_Ja_5</v>
      </c>
      <c r="B57" s="7" t="s">
        <v>3823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130.71444096561225</v>
      </c>
      <c r="Z57" s="20">
        <v>131.386685984114</v>
      </c>
      <c r="AA57" s="20">
        <v>133.02450193203836</v>
      </c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</row>
    <row r="58" spans="1:59" x14ac:dyDescent="0.2">
      <c r="A58" s="8" t="str">
        <f t="shared" si="1"/>
        <v>mwg_nemiet_Ja_6</v>
      </c>
      <c r="B58" s="7" t="s">
        <v>3823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128.43368002731413</v>
      </c>
      <c r="Z58" s="20">
        <v>129.50194135528531</v>
      </c>
      <c r="AA58" s="20">
        <v>131.20114427375205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</row>
    <row r="59" spans="1:59" x14ac:dyDescent="0.2">
      <c r="A59" s="8" t="str">
        <f t="shared" si="1"/>
        <v>mwg_nemiet_Ja_7</v>
      </c>
      <c r="B59" s="7" t="s">
        <v>3823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135.24330433789601</v>
      </c>
      <c r="Z59" s="20">
        <v>135.79013399242822</v>
      </c>
      <c r="AA59" s="20">
        <v>136.23611950845662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</row>
    <row r="60" spans="1:59" x14ac:dyDescent="0.2">
      <c r="A60" s="8" t="str">
        <f t="shared" si="1"/>
        <v>mwg_nemiet_Ja_8</v>
      </c>
      <c r="B60" s="7" t="s">
        <v>3823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119.06706047566715</v>
      </c>
      <c r="Z60" s="20">
        <v>119.07247838580757</v>
      </c>
      <c r="AA60" s="20">
        <v>119.75547065458503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</row>
    <row r="61" spans="1:59" x14ac:dyDescent="0.2">
      <c r="A61" s="8" t="str">
        <f t="shared" si="1"/>
        <v>mwg_mw_Ja_1</v>
      </c>
      <c r="B61" s="7" t="s">
        <v>3824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242.18681772909335</v>
      </c>
      <c r="Z61" s="20">
        <v>246.33852976695732</v>
      </c>
      <c r="AA61" s="20">
        <v>258.42133652169872</v>
      </c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</row>
    <row r="62" spans="1:59" x14ac:dyDescent="0.2">
      <c r="A62" s="8" t="str">
        <f t="shared" si="1"/>
        <v>mwg_mw_Ja_2</v>
      </c>
      <c r="B62" s="7" t="s">
        <v>3824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228.24358054428396</v>
      </c>
      <c r="Z62" s="20">
        <v>232.3752429573866</v>
      </c>
      <c r="AA62" s="20">
        <v>242.05198890853077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</row>
    <row r="63" spans="1:59" x14ac:dyDescent="0.2">
      <c r="A63" s="8" t="str">
        <f t="shared" si="1"/>
        <v>mwg_mw_Ja_3</v>
      </c>
      <c r="B63" s="7" t="s">
        <v>3824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217.60324666715283</v>
      </c>
      <c r="Z63" s="20">
        <v>220.4998704233609</v>
      </c>
      <c r="AA63" s="20">
        <v>230.80872952152581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 x14ac:dyDescent="0.2">
      <c r="A64" s="8" t="str">
        <f t="shared" si="1"/>
        <v>mwg_mw_Ja_4</v>
      </c>
      <c r="B64" s="7" t="s">
        <v>3824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243.65632230675561</v>
      </c>
      <c r="Z64" s="20">
        <v>249.01206627070761</v>
      </c>
      <c r="AA64" s="20">
        <v>260.32330155529007</v>
      </c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</row>
    <row r="65" spans="1:59" x14ac:dyDescent="0.2">
      <c r="A65" s="8" t="str">
        <f t="shared" si="1"/>
        <v>mwg_mw_Ja_5</v>
      </c>
      <c r="B65" s="7" t="s">
        <v>3824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264.70506380256938</v>
      </c>
      <c r="Z65" s="20">
        <v>275.69060729016695</v>
      </c>
      <c r="AA65" s="20">
        <v>294.58630128810086</v>
      </c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</row>
    <row r="66" spans="1:59" x14ac:dyDescent="0.2">
      <c r="A66" s="8" t="str">
        <f t="shared" si="1"/>
        <v>mwg_mw_Ja_6</v>
      </c>
      <c r="B66" s="7" t="s">
        <v>3824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232.01996691618086</v>
      </c>
      <c r="Z66" s="20">
        <v>236.4577941337883</v>
      </c>
      <c r="AA66" s="20">
        <v>248.89406760324181</v>
      </c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</row>
    <row r="67" spans="1:59" x14ac:dyDescent="0.2">
      <c r="A67" s="8" t="str">
        <f t="shared" si="1"/>
        <v>mwg_mw_Ja_7</v>
      </c>
      <c r="B67" s="7" t="s">
        <v>3824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208.95213317715519</v>
      </c>
      <c r="Z67" s="20">
        <v>208.38451427198243</v>
      </c>
      <c r="AA67" s="20">
        <v>213.119785478013</v>
      </c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</row>
    <row r="68" spans="1:59" x14ac:dyDescent="0.2">
      <c r="A68" s="8" t="str">
        <f t="shared" si="1"/>
        <v>mwg_mw_Ja_8</v>
      </c>
      <c r="B68" s="7" t="s">
        <v>3824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214.10206893249767</v>
      </c>
      <c r="Z68" s="20">
        <v>213.47594909295279</v>
      </c>
      <c r="AA68" s="20">
        <v>220.52707752660493</v>
      </c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</row>
    <row r="69" spans="1:59" x14ac:dyDescent="0.2">
      <c r="A69" s="8" t="str">
        <f t="shared" si="1"/>
        <v>bue_nemiet_Ja_1</v>
      </c>
      <c r="B69" s="7" t="s">
        <v>3825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120.68963751932651</v>
      </c>
      <c r="Z69" s="20">
        <v>116.90111793352531</v>
      </c>
      <c r="AA69" s="20">
        <v>121.83544122499931</v>
      </c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</row>
    <row r="70" spans="1:59" x14ac:dyDescent="0.2">
      <c r="A70" s="8" t="str">
        <f t="shared" si="1"/>
        <v>bue_nemiet_Ja_3</v>
      </c>
      <c r="B70" s="7" t="s">
        <v>3825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107.09498011100878</v>
      </c>
      <c r="Z70" s="20">
        <v>103.58287860826543</v>
      </c>
      <c r="AA70" s="20">
        <v>105.97179862629143</v>
      </c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</row>
    <row r="71" spans="1:59" x14ac:dyDescent="0.2">
      <c r="A71" s="8" t="str">
        <f t="shared" si="1"/>
        <v>bue_nemiet_Ja_4</v>
      </c>
      <c r="B71" s="7" t="s">
        <v>3825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116.26460174538767</v>
      </c>
      <c r="Z71" s="20">
        <v>113.71767586494231</v>
      </c>
      <c r="AA71" s="20">
        <v>109.22548525483822</v>
      </c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</row>
    <row r="72" spans="1:59" x14ac:dyDescent="0.2">
      <c r="A72" s="8" t="str">
        <f t="shared" si="1"/>
        <v>bue_nemiet_Ja_5</v>
      </c>
      <c r="B72" s="7" t="s">
        <v>3825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99.629227155612696</v>
      </c>
      <c r="Z72" s="20">
        <v>101.86646428097075</v>
      </c>
      <c r="AA72" s="20">
        <v>107.56328328097595</v>
      </c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</row>
    <row r="73" spans="1:59" x14ac:dyDescent="0.2">
      <c r="A73" s="8" t="str">
        <f t="shared" si="1"/>
        <v>bue_nemiet_Ja_6</v>
      </c>
      <c r="B73" s="7" t="s">
        <v>3825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100.71797475200405</v>
      </c>
      <c r="Z73" s="20">
        <v>105.79013354890159</v>
      </c>
      <c r="AA73" s="20">
        <v>106.54132578306776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</row>
    <row r="74" spans="1:59" x14ac:dyDescent="0.2">
      <c r="A74" s="8" t="str">
        <f t="shared" si="1"/>
        <v>bue_nemiet_Ja_8</v>
      </c>
      <c r="B74" s="7" t="s">
        <v>3825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112.52864705742995</v>
      </c>
      <c r="Z74" s="20">
        <v>119.4232917484142</v>
      </c>
      <c r="AA74" s="20">
        <v>121.15781065304651</v>
      </c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</row>
    <row r="75" spans="1:59" x14ac:dyDescent="0.2">
      <c r="A75" s="8" t="str">
        <f t="shared" si="1"/>
        <v>bue_mw_Ja_1</v>
      </c>
      <c r="B75" s="7" t="s">
        <v>3826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159.87247383005774</v>
      </c>
      <c r="Z75" s="20">
        <v>157.34778313454433</v>
      </c>
      <c r="AA75" s="20">
        <v>169.73625826286064</v>
      </c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</row>
    <row r="76" spans="1:59" x14ac:dyDescent="0.2">
      <c r="A76" s="8" t="str">
        <f t="shared" si="1"/>
        <v>bue_mw_Ja_3</v>
      </c>
      <c r="B76" s="7" t="s">
        <v>3826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139.38022547347867</v>
      </c>
      <c r="Z76" s="20">
        <v>134.19713074312585</v>
      </c>
      <c r="AA76" s="20">
        <v>141.54851788279041</v>
      </c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</row>
    <row r="77" spans="1:59" x14ac:dyDescent="0.2">
      <c r="A77" s="8" t="str">
        <f t="shared" si="1"/>
        <v>bue_mw_Ja_4</v>
      </c>
      <c r="B77" s="7" t="s">
        <v>3826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157.83577193684252</v>
      </c>
      <c r="Z77" s="20">
        <v>155.8305609734083</v>
      </c>
      <c r="AA77" s="20">
        <v>155.88800395467916</v>
      </c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</row>
    <row r="78" spans="1:59" x14ac:dyDescent="0.2">
      <c r="A78" s="8" t="str">
        <f t="shared" si="1"/>
        <v>bue_mw_Ja_5</v>
      </c>
      <c r="B78" s="7" t="s">
        <v>3826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133.42104729202839</v>
      </c>
      <c r="Z78" s="20">
        <v>143.82138676280582</v>
      </c>
      <c r="AA78" s="20">
        <v>160.43931366698641</v>
      </c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</row>
    <row r="79" spans="1:59" x14ac:dyDescent="0.2">
      <c r="A79" s="8" t="str">
        <f t="shared" si="1"/>
        <v>bue_mw_Ja_6</v>
      </c>
      <c r="B79" s="7" t="s">
        <v>3826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126.87845072746097</v>
      </c>
      <c r="Z79" s="20">
        <v>131.30695702082016</v>
      </c>
      <c r="AA79" s="20">
        <v>136.45539184143797</v>
      </c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</row>
    <row r="80" spans="1:59" x14ac:dyDescent="0.2">
      <c r="A80" s="8" t="str">
        <f t="shared" si="1"/>
        <v>bue_mw_Ja_8</v>
      </c>
      <c r="B80" s="7" t="s">
        <v>3826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142.9763235561438</v>
      </c>
      <c r="Z80" s="20">
        <v>150.17881809532255</v>
      </c>
      <c r="AA80" s="20">
        <v>156.59736679676661</v>
      </c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</row>
    <row r="81" spans="1:59" x14ac:dyDescent="0.2">
      <c r="A81" s="8" t="str">
        <f t="shared" si="1"/>
        <v>gem_nemiet_Ja_1</v>
      </c>
      <c r="B81" s="7" t="s">
        <v>3833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131.50015854366464</v>
      </c>
      <c r="Z81" s="20">
        <v>130.24301708596727</v>
      </c>
      <c r="AA81" s="20">
        <v>133.25858692354939</v>
      </c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</row>
    <row r="82" spans="1:59" x14ac:dyDescent="0.2">
      <c r="A82" s="8" t="str">
        <f t="shared" si="1"/>
        <v>gem_nemiet_Ja_3</v>
      </c>
      <c r="B82" s="7" t="s">
        <v>3833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119.36288705357144</v>
      </c>
      <c r="Z82" s="20">
        <v>118.49285180113377</v>
      </c>
      <c r="AA82" s="20">
        <v>120.5577726092161</v>
      </c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</row>
    <row r="83" spans="1:59" x14ac:dyDescent="0.2">
      <c r="A83" s="8" t="str">
        <f t="shared" si="1"/>
        <v>gem_nemiet_Ja_4</v>
      </c>
      <c r="B83" s="7" t="s">
        <v>3833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124.58098753224215</v>
      </c>
      <c r="Z83" s="20">
        <v>123.87265768538512</v>
      </c>
      <c r="AA83" s="20">
        <v>121.99108074241268</v>
      </c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</row>
    <row r="84" spans="1:59" x14ac:dyDescent="0.2">
      <c r="A84" s="8" t="str">
        <f t="shared" si="1"/>
        <v>gem_nemiet_Ja_5</v>
      </c>
      <c r="B84" s="7" t="s">
        <v>3833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118.34265662846468</v>
      </c>
      <c r="Z84" s="20">
        <v>119.77081148059169</v>
      </c>
      <c r="AA84" s="20">
        <v>123.34586504872689</v>
      </c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</row>
    <row r="85" spans="1:59" x14ac:dyDescent="0.2">
      <c r="A85" s="8" t="str">
        <f t="shared" si="1"/>
        <v>gem_nemiet_Ja_6</v>
      </c>
      <c r="B85" s="7" t="s">
        <v>3833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117.33150354633835</v>
      </c>
      <c r="Z85" s="20">
        <v>120.28058074278728</v>
      </c>
      <c r="AA85" s="20">
        <v>121.56914034292507</v>
      </c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</row>
    <row r="86" spans="1:59" x14ac:dyDescent="0.2">
      <c r="A86" s="8" t="str">
        <f t="shared" si="1"/>
        <v>gem_nemiet_Ja_8</v>
      </c>
      <c r="B86" s="7" t="s">
        <v>3833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118.72458075560438</v>
      </c>
      <c r="Z86" s="20">
        <v>121.63753028988165</v>
      </c>
      <c r="AA86" s="20">
        <v>122.76282495070916</v>
      </c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</row>
    <row r="87" spans="1:59" x14ac:dyDescent="0.2">
      <c r="A87" s="8" t="str">
        <f t="shared" si="1"/>
        <v>gem_mw_Ja_1</v>
      </c>
      <c r="B87" s="7" t="s">
        <v>3834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209.06167757058859</v>
      </c>
      <c r="Z87" s="20">
        <v>209.8914014086667</v>
      </c>
      <c r="AA87" s="20">
        <v>222.67861353437914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</row>
    <row r="88" spans="1:59" x14ac:dyDescent="0.2">
      <c r="A88" s="8" t="str">
        <f t="shared" si="1"/>
        <v>gem_mw_Ja_3</v>
      </c>
      <c r="B88" s="7" t="s">
        <v>3834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184.60570721985928</v>
      </c>
      <c r="Z88" s="20">
        <v>183.33418060209726</v>
      </c>
      <c r="AA88" s="20">
        <v>192.4942047897857</v>
      </c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</row>
    <row r="89" spans="1:59" x14ac:dyDescent="0.2">
      <c r="A89" s="8" t="str">
        <f t="shared" si="1"/>
        <v>gem_mw_Ja_4</v>
      </c>
      <c r="B89" s="7" t="s">
        <v>3834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208.16428183557159</v>
      </c>
      <c r="Z89" s="20">
        <v>209.85180155508729</v>
      </c>
      <c r="AA89" s="20">
        <v>215.6021853321223</v>
      </c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</row>
    <row r="90" spans="1:59" x14ac:dyDescent="0.2">
      <c r="A90" s="8" t="str">
        <f t="shared" si="1"/>
        <v>gem_mw_Ja_5</v>
      </c>
      <c r="B90" s="7" t="s">
        <v>3834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204.30843878914834</v>
      </c>
      <c r="Z90" s="20">
        <v>215.76629066608356</v>
      </c>
      <c r="AA90" s="20">
        <v>234.61173504821144</v>
      </c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</row>
    <row r="91" spans="1:59" x14ac:dyDescent="0.2">
      <c r="A91" s="8" t="str">
        <f t="shared" si="1"/>
        <v>gem_mw_Ja_6</v>
      </c>
      <c r="B91" s="7" t="s">
        <v>3834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184.33012271324398</v>
      </c>
      <c r="Z91" s="20">
        <v>189.01903222599975</v>
      </c>
      <c r="AA91" s="20">
        <v>197.94830889482009</v>
      </c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</row>
    <row r="92" spans="1:59" x14ac:dyDescent="0.2">
      <c r="A92" s="8" t="str">
        <f t="shared" si="1"/>
        <v>gem_mw_Ja_8</v>
      </c>
      <c r="B92" s="7" t="s">
        <v>3834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186.76520171154797</v>
      </c>
      <c r="Z92" s="20">
        <v>190.20084748462673</v>
      </c>
      <c r="AA92" s="20">
        <v>197.22188349090064</v>
      </c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</row>
    <row r="93" spans="1:59" x14ac:dyDescent="0.2">
      <c r="A93" s="8" t="str">
        <f t="shared" si="1"/>
        <v>mwg_nemiet_Ja_CH</v>
      </c>
      <c r="B93" s="7" t="s">
        <v>3823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129.75167521378305</v>
      </c>
      <c r="Z93" s="20">
        <v>130.57846680589034</v>
      </c>
      <c r="AA93" s="20">
        <v>132.00352370643699</v>
      </c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</row>
    <row r="94" spans="1:59" x14ac:dyDescent="0.2">
      <c r="A94" s="8" t="str">
        <f t="shared" si="1"/>
        <v>mwg_mw_Ja_CH</v>
      </c>
      <c r="B94" s="7" t="s">
        <v>3824</v>
      </c>
      <c r="C94" s="7" t="s">
        <v>188</v>
      </c>
      <c r="D94" s="26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241.30633370653177</v>
      </c>
      <c r="Z94" s="20">
        <v>247.49466365708756</v>
      </c>
      <c r="AA94" s="20">
        <v>261.17460458013278</v>
      </c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</row>
    <row r="95" spans="1:59" x14ac:dyDescent="0.2">
      <c r="A95" s="8" t="str">
        <f t="shared" si="1"/>
        <v>bue_nemiet_Ja_CH</v>
      </c>
      <c r="B95" s="7" t="s">
        <v>3825</v>
      </c>
      <c r="C95" s="7" t="s">
        <v>188</v>
      </c>
      <c r="D95" s="26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106.43376941432929</v>
      </c>
      <c r="Z95" s="20">
        <v>106.80666646070298</v>
      </c>
      <c r="AA95" s="20">
        <v>110.34817748340846</v>
      </c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</row>
    <row r="96" spans="1:59" x14ac:dyDescent="0.2">
      <c r="A96" s="8" t="str">
        <f t="shared" si="1"/>
        <v>bue_mw_Ja_CH</v>
      </c>
      <c r="B96" s="7" t="s">
        <v>3826</v>
      </c>
      <c r="C96" s="7" t="s">
        <v>188</v>
      </c>
      <c r="D96" s="26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140.62445462975421</v>
      </c>
      <c r="Z96" s="20">
        <v>144.92301914202483</v>
      </c>
      <c r="AA96" s="20">
        <v>156.65386929006152</v>
      </c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</row>
    <row r="97" spans="1:59" x14ac:dyDescent="0.2">
      <c r="A97" s="8" t="str">
        <f t="shared" si="1"/>
        <v>gem_nemiet_Ja_CH</v>
      </c>
      <c r="B97" s="7" t="s">
        <v>3833</v>
      </c>
      <c r="C97" s="7" t="s">
        <v>188</v>
      </c>
      <c r="D97" s="26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120.78142780221009</v>
      </c>
      <c r="Z97" s="20">
        <v>121.41247309888047</v>
      </c>
      <c r="AA97" s="20">
        <v>123.81781286310263</v>
      </c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</row>
    <row r="98" spans="1:59" x14ac:dyDescent="0.2">
      <c r="A98" s="8" t="str">
        <f t="shared" si="1"/>
        <v>gem_mw_Ja_CH</v>
      </c>
      <c r="B98" s="7" t="s">
        <v>3834</v>
      </c>
      <c r="C98" s="7" t="s">
        <v>188</v>
      </c>
      <c r="D98" s="26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196.99519464798806</v>
      </c>
      <c r="Z98" s="20">
        <v>202.43504901545316</v>
      </c>
      <c r="AA98" s="20">
        <v>215.70312063741676</v>
      </c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</row>
    <row r="99" spans="1:59" x14ac:dyDescent="0.2">
      <c r="A99" s="8" t="str">
        <f>CONCATENATE(B99,"_",C99,"_",D99)</f>
        <v>mwg_nemiet_CFR_Ja_CH</v>
      </c>
      <c r="B99" s="7" t="s">
        <v>3828</v>
      </c>
      <c r="C99" s="7" t="s">
        <v>188</v>
      </c>
      <c r="D99" s="26" t="s">
        <v>171</v>
      </c>
      <c r="E99" s="9" t="s">
        <v>3832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3.010051601413925E-2</v>
      </c>
      <c r="Z99" s="20">
        <v>2.9753541344497536E-2</v>
      </c>
      <c r="AA99" s="20">
        <v>2.932618063704534E-2</v>
      </c>
      <c r="AB99" s="23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</row>
    <row r="100" spans="1:59" x14ac:dyDescent="0.2">
      <c r="A100" s="8" t="str">
        <f t="shared" si="1"/>
        <v>mwg_mw_WAR_Ja_CH</v>
      </c>
      <c r="B100" s="7" t="s">
        <v>3829</v>
      </c>
      <c r="C100" s="7" t="s">
        <v>188</v>
      </c>
      <c r="D100" s="26" t="s">
        <v>171</v>
      </c>
      <c r="E100" s="9" t="s">
        <v>3832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1.8108042338168095E-2</v>
      </c>
      <c r="Z100" s="20">
        <v>2.564512027306276E-2</v>
      </c>
      <c r="AA100" s="20">
        <v>5.5273680332757591E-2</v>
      </c>
      <c r="AB100" s="230"/>
      <c r="AC100" s="20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9"/>
      <c r="BC100" s="9"/>
      <c r="BD100" s="9"/>
      <c r="BE100" s="9"/>
      <c r="BF100" s="9"/>
      <c r="BG100" s="9"/>
    </row>
    <row r="101" spans="1:59" x14ac:dyDescent="0.2">
      <c r="A101" s="8" t="str">
        <f t="shared" si="1"/>
        <v>bue_nemiet_CFR_Ja_CH</v>
      </c>
      <c r="B101" s="7" t="s">
        <v>3830</v>
      </c>
      <c r="C101" s="7" t="s">
        <v>188</v>
      </c>
      <c r="D101" s="26" t="s">
        <v>171</v>
      </c>
      <c r="E101" s="9" t="s">
        <v>3832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3.4741089260128727E-2</v>
      </c>
      <c r="Z101" s="20">
        <v>3.6057811057191157E-2</v>
      </c>
      <c r="AA101" s="20">
        <v>3.6148446757657347E-2</v>
      </c>
      <c r="AB101" s="230"/>
      <c r="AC101" s="20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9"/>
      <c r="BC101" s="9"/>
      <c r="BD101" s="9"/>
      <c r="BE101" s="9"/>
      <c r="BF101" s="9"/>
      <c r="BG101" s="9"/>
    </row>
    <row r="102" spans="1:59" x14ac:dyDescent="0.2">
      <c r="A102" s="8" t="str">
        <f t="shared" si="1"/>
        <v>bue_mw_WAR_Ja_CH</v>
      </c>
      <c r="B102" s="7" t="s">
        <v>3831</v>
      </c>
      <c r="C102" s="7" t="s">
        <v>188</v>
      </c>
      <c r="D102" s="26" t="s">
        <v>171</v>
      </c>
      <c r="E102" s="9" t="s">
        <v>3832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-3.3141344078236767E-2</v>
      </c>
      <c r="Z102" s="20">
        <v>3.0567688412290517E-2</v>
      </c>
      <c r="AA102" s="20">
        <v>8.0945388920861783E-2</v>
      </c>
      <c r="AB102" s="230"/>
      <c r="AC102" s="20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9"/>
      <c r="BC102" s="9"/>
      <c r="BD102" s="9"/>
      <c r="BE102" s="9"/>
      <c r="BF102" s="9"/>
      <c r="BG102" s="9"/>
    </row>
    <row r="103" spans="1:59" x14ac:dyDescent="0.2">
      <c r="A103" s="8" t="str">
        <f t="shared" si="1"/>
        <v>mwg_nemiet_CFR_Ja_1</v>
      </c>
      <c r="B103" s="7" t="s">
        <v>3828</v>
      </c>
      <c r="C103" s="7" t="s">
        <v>188</v>
      </c>
      <c r="D103" s="7">
        <v>1</v>
      </c>
      <c r="E103" s="20" t="s">
        <v>3832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3.1838251855620829E-2</v>
      </c>
      <c r="Z103" s="20">
        <v>3.1882270726170635E-2</v>
      </c>
      <c r="AA103" s="20">
        <v>3.1672473715913925E-2</v>
      </c>
      <c r="AB103" s="23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</row>
    <row r="104" spans="1:59" x14ac:dyDescent="0.2">
      <c r="A104" s="8" t="str">
        <f t="shared" si="1"/>
        <v>mwg_nemiet_CFR_Ja_2</v>
      </c>
      <c r="B104" s="7" t="s">
        <v>3828</v>
      </c>
      <c r="C104" s="7" t="s">
        <v>188</v>
      </c>
      <c r="D104" s="7">
        <v>2</v>
      </c>
      <c r="E104" s="20" t="s">
        <v>3832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3.3565728648055806E-2</v>
      </c>
      <c r="Z104" s="20">
        <v>3.3946509539250984E-2</v>
      </c>
      <c r="AA104" s="20">
        <v>3.3482930811315037E-2</v>
      </c>
      <c r="AB104" s="23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</row>
    <row r="105" spans="1:59" x14ac:dyDescent="0.2">
      <c r="A105" s="8" t="str">
        <f t="shared" si="1"/>
        <v>mwg_nemiet_CFR_Ja_3</v>
      </c>
      <c r="B105" s="7" t="s">
        <v>3828</v>
      </c>
      <c r="C105" s="7" t="s">
        <v>188</v>
      </c>
      <c r="D105" s="7">
        <v>3</v>
      </c>
      <c r="E105" s="20" t="s">
        <v>3832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3.2312127612724922E-2</v>
      </c>
      <c r="Z105" s="20">
        <v>3.2652328585018355E-2</v>
      </c>
      <c r="AA105" s="20">
        <v>3.2663848144788558E-2</v>
      </c>
      <c r="AB105" s="23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</row>
    <row r="106" spans="1:59" x14ac:dyDescent="0.2">
      <c r="A106" s="8" t="str">
        <f t="shared" si="1"/>
        <v>mwg_nemiet_CFR_Ja_4</v>
      </c>
      <c r="B106" s="7" t="s">
        <v>3828</v>
      </c>
      <c r="C106" s="7" t="s">
        <v>188</v>
      </c>
      <c r="D106" s="7">
        <v>4</v>
      </c>
      <c r="E106" s="20" t="s">
        <v>3832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2.9212300057008558E-2</v>
      </c>
      <c r="Z106" s="20">
        <v>2.8938606306286082E-2</v>
      </c>
      <c r="AA106" s="20">
        <v>2.8345059178352967E-2</v>
      </c>
      <c r="AB106" s="23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</row>
    <row r="107" spans="1:59" x14ac:dyDescent="0.2">
      <c r="A107" s="8" t="str">
        <f t="shared" si="1"/>
        <v>mwg_nemiet_CFR_Ja_5</v>
      </c>
      <c r="B107" s="7" t="s">
        <v>3828</v>
      </c>
      <c r="C107" s="7" t="s">
        <v>188</v>
      </c>
      <c r="D107" s="7">
        <v>5</v>
      </c>
      <c r="E107" s="20" t="s">
        <v>3832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2.7661465367124154E-2</v>
      </c>
      <c r="Z107" s="20">
        <v>2.6646524104522118E-2</v>
      </c>
      <c r="AA107" s="20">
        <v>2.5903659826238035E-2</v>
      </c>
      <c r="AB107" s="23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</row>
    <row r="108" spans="1:59" x14ac:dyDescent="0.2">
      <c r="A108" s="8" t="str">
        <f t="shared" si="1"/>
        <v>mwg_nemiet_CFR_Ja_6</v>
      </c>
      <c r="B108" s="7" t="s">
        <v>3828</v>
      </c>
      <c r="C108" s="7" t="s">
        <v>188</v>
      </c>
      <c r="D108" s="7">
        <v>6</v>
      </c>
      <c r="E108" s="20" t="s">
        <v>3832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3.0966844862110588E-2</v>
      </c>
      <c r="Z108" s="20">
        <v>3.1085612368950726E-2</v>
      </c>
      <c r="AA108" s="20">
        <v>3.0902420488739861E-2</v>
      </c>
      <c r="AB108" s="23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</row>
    <row r="109" spans="1:59" x14ac:dyDescent="0.2">
      <c r="A109" s="8" t="str">
        <f t="shared" si="1"/>
        <v>mwg_nemiet_CFR_Ja_7</v>
      </c>
      <c r="B109" s="7" t="s">
        <v>3828</v>
      </c>
      <c r="C109" s="7" t="s">
        <v>188</v>
      </c>
      <c r="D109" s="7">
        <v>7</v>
      </c>
      <c r="E109" s="20" t="s">
        <v>3832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3.6231655065517183E-2</v>
      </c>
      <c r="Z109" s="20">
        <v>3.6997012806320041E-2</v>
      </c>
      <c r="AA109" s="20">
        <v>3.7219632022263152E-2</v>
      </c>
      <c r="AB109" s="23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</row>
    <row r="110" spans="1:59" x14ac:dyDescent="0.2">
      <c r="A110" s="8" t="str">
        <f t="shared" si="1"/>
        <v>mwg_nemiet_CFR_Ja_8</v>
      </c>
      <c r="B110" s="7" t="s">
        <v>3828</v>
      </c>
      <c r="C110" s="7" t="s">
        <v>188</v>
      </c>
      <c r="D110" s="7">
        <v>8</v>
      </c>
      <c r="E110" s="20" t="s">
        <v>3832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3.0581466122346485E-2</v>
      </c>
      <c r="Z110" s="20">
        <v>3.1001153559999963E-2</v>
      </c>
      <c r="AA110" s="20">
        <v>3.1270421416437426E-2</v>
      </c>
      <c r="AB110" s="23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</row>
    <row r="111" spans="1:59" x14ac:dyDescent="0.2">
      <c r="A111" s="8" t="str">
        <f t="shared" si="1"/>
        <v>mwg_mw_WAR_Ja_1</v>
      </c>
      <c r="B111" s="7" t="s">
        <v>3829</v>
      </c>
      <c r="C111" s="7" t="s">
        <v>188</v>
      </c>
      <c r="D111" s="7">
        <v>1</v>
      </c>
      <c r="E111" s="20" t="s">
        <v>3832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3.6061670990574779E-3</v>
      </c>
      <c r="Z111" s="20">
        <v>1.71426012232756E-2</v>
      </c>
      <c r="AA111" s="20">
        <v>4.9049601644420404E-2</v>
      </c>
      <c r="AB111" s="23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</row>
    <row r="112" spans="1:59" x14ac:dyDescent="0.2">
      <c r="A112" s="8" t="str">
        <f t="shared" si="1"/>
        <v>mwg_mw_WAR_Ja_2</v>
      </c>
      <c r="B112" s="7" t="s">
        <v>3829</v>
      </c>
      <c r="C112" s="7" t="s">
        <v>188</v>
      </c>
      <c r="D112" s="7">
        <v>2</v>
      </c>
      <c r="E112" s="20" t="s">
        <v>3832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-5.0562747952560549E-3</v>
      </c>
      <c r="Z112" s="20">
        <v>1.8101987373533301E-2</v>
      </c>
      <c r="AA112" s="20">
        <v>4.164275775676618E-2</v>
      </c>
      <c r="AB112" s="23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</row>
    <row r="113" spans="1:59" x14ac:dyDescent="0.2">
      <c r="A113" s="8" t="str">
        <f t="shared" si="1"/>
        <v>mwg_mw_WAR_Ja_3</v>
      </c>
      <c r="B113" s="7" t="s">
        <v>3829</v>
      </c>
      <c r="C113" s="7" t="s">
        <v>188</v>
      </c>
      <c r="D113" s="7">
        <v>3</v>
      </c>
      <c r="E113" s="20" t="s">
        <v>3832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-8.055793323650251E-4</v>
      </c>
      <c r="Z113" s="20">
        <v>1.3311491444053525E-2</v>
      </c>
      <c r="AA113" s="20">
        <v>4.6752222930434462E-2</v>
      </c>
      <c r="AB113" s="23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</row>
    <row r="114" spans="1:59" x14ac:dyDescent="0.2">
      <c r="A114" s="8" t="str">
        <f t="shared" si="1"/>
        <v>mwg_mw_WAR_Ja_4</v>
      </c>
      <c r="B114" s="7" t="s">
        <v>3829</v>
      </c>
      <c r="C114" s="7" t="s">
        <v>188</v>
      </c>
      <c r="D114" s="7">
        <v>4</v>
      </c>
      <c r="E114" s="20" t="s">
        <v>3832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1.4634266527357997E-2</v>
      </c>
      <c r="Z114" s="20">
        <v>2.1980730535730908E-2</v>
      </c>
      <c r="AA114" s="20">
        <v>4.5424446509695349E-2</v>
      </c>
      <c r="AB114" s="23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</row>
    <row r="115" spans="1:59" x14ac:dyDescent="0.2">
      <c r="A115" s="8" t="str">
        <f t="shared" si="1"/>
        <v>mwg_mw_WAR_Ja_5</v>
      </c>
      <c r="B115" s="7" t="s">
        <v>3829</v>
      </c>
      <c r="C115" s="7" t="s">
        <v>188</v>
      </c>
      <c r="D115" s="7">
        <v>5</v>
      </c>
      <c r="E115" s="20" t="s">
        <v>3832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4.3427806169167749E-2</v>
      </c>
      <c r="Z115" s="20">
        <v>4.1501070398075823E-2</v>
      </c>
      <c r="AA115" s="20">
        <v>6.8539491365572802E-2</v>
      </c>
      <c r="AB115" s="23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</row>
    <row r="116" spans="1:59" x14ac:dyDescent="0.2">
      <c r="A116" s="8" t="str">
        <f t="shared" si="1"/>
        <v>mwg_mw_WAR_Ja_6</v>
      </c>
      <c r="B116" s="7" t="s">
        <v>3829</v>
      </c>
      <c r="C116" s="7" t="s">
        <v>188</v>
      </c>
      <c r="D116" s="7">
        <v>6</v>
      </c>
      <c r="E116" s="20" t="s">
        <v>3832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4.4651733436502639E-3</v>
      </c>
      <c r="Z116" s="20">
        <v>1.9126919448318791E-2</v>
      </c>
      <c r="AA116" s="20">
        <v>5.259405178421428E-2</v>
      </c>
      <c r="AB116" s="23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</row>
    <row r="117" spans="1:59" x14ac:dyDescent="0.2">
      <c r="A117" s="8" t="str">
        <f t="shared" si="1"/>
        <v>mwg_mw_WAR_Ja_7</v>
      </c>
      <c r="B117" s="7" t="s">
        <v>3829</v>
      </c>
      <c r="C117" s="7" t="s">
        <v>188</v>
      </c>
      <c r="D117" s="7">
        <v>7</v>
      </c>
      <c r="E117" s="20" t="s">
        <v>3832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-1.6727355405501187E-2</v>
      </c>
      <c r="Z117" s="20">
        <v>-2.7165020837166542E-3</v>
      </c>
      <c r="AA117" s="20">
        <v>2.2723719286789956E-2</v>
      </c>
      <c r="AB117" s="23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</row>
    <row r="118" spans="1:59" x14ac:dyDescent="0.2">
      <c r="A118" s="8" t="str">
        <f t="shared" si="1"/>
        <v>mwg_mw_WAR_Ja_8</v>
      </c>
      <c r="B118" s="7" t="s">
        <v>3829</v>
      </c>
      <c r="C118" s="7" t="s">
        <v>188</v>
      </c>
      <c r="D118" s="7">
        <v>8</v>
      </c>
      <c r="E118" s="20" t="s">
        <v>3832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-1.3492913673599172E-2</v>
      </c>
      <c r="Z118" s="20">
        <v>-2.9243988284030076E-3</v>
      </c>
      <c r="AA118" s="20">
        <v>3.3030083546235378E-2</v>
      </c>
      <c r="AB118" s="23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</row>
    <row r="119" spans="1:59" x14ac:dyDescent="0.2">
      <c r="A119" s="8" t="str">
        <f t="shared" si="1"/>
        <v>bue_nemiet_CFR_Ja_1</v>
      </c>
      <c r="B119" s="7" t="s">
        <v>3830</v>
      </c>
      <c r="C119" s="7" t="s">
        <v>188</v>
      </c>
      <c r="D119" s="7">
        <v>1</v>
      </c>
      <c r="E119" s="20" t="s">
        <v>3832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3.419604734960513E-2</v>
      </c>
      <c r="Z119" s="20">
        <v>3.5493484553139311E-2</v>
      </c>
      <c r="AA119" s="20">
        <v>3.7585184006040634E-2</v>
      </c>
      <c r="AB119" s="23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</row>
    <row r="120" spans="1:59" x14ac:dyDescent="0.2">
      <c r="A120" s="8" t="str">
        <f t="shared" ref="A120:A144" si="2">CONCATENATE(B120,"_",C120,"_",D120)</f>
        <v>bue_nemiet_CFR_Ja_3</v>
      </c>
      <c r="B120" s="7" t="s">
        <v>3830</v>
      </c>
      <c r="C120" s="7" t="s">
        <v>188</v>
      </c>
      <c r="D120" s="7">
        <v>3</v>
      </c>
      <c r="E120" s="20" t="s">
        <v>3832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3.7885495383625935E-2</v>
      </c>
      <c r="Z120" s="20">
        <v>3.7890409300959084E-2</v>
      </c>
      <c r="AA120" s="20">
        <v>4.02614636064796E-2</v>
      </c>
      <c r="AB120" s="23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</row>
    <row r="121" spans="1:59" x14ac:dyDescent="0.2">
      <c r="A121" s="8" t="str">
        <f t="shared" si="2"/>
        <v>bue_nemiet_CFR_Ja_4</v>
      </c>
      <c r="B121" s="7" t="s">
        <v>3830</v>
      </c>
      <c r="C121" s="7" t="s">
        <v>188</v>
      </c>
      <c r="D121" s="7">
        <v>4</v>
      </c>
      <c r="E121" s="20" t="s">
        <v>3832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3.4099167389378286E-2</v>
      </c>
      <c r="Z121" s="20">
        <v>3.3928635876531145E-2</v>
      </c>
      <c r="AA121" s="20">
        <v>3.3007696027261592E-2</v>
      </c>
      <c r="AB121" s="23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</row>
    <row r="122" spans="1:59" x14ac:dyDescent="0.2">
      <c r="A122" s="8" t="str">
        <f t="shared" si="2"/>
        <v>bue_nemiet_CFR_Ja_5</v>
      </c>
      <c r="B122" s="7" t="s">
        <v>3830</v>
      </c>
      <c r="C122" s="7" t="s">
        <v>188</v>
      </c>
      <c r="D122" s="7">
        <v>5</v>
      </c>
      <c r="E122" s="20" t="s">
        <v>3832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3.3056509898249445E-2</v>
      </c>
      <c r="Z122" s="20">
        <v>3.4388379446105434E-2</v>
      </c>
      <c r="AA122" s="20">
        <v>3.3685686411385522E-2</v>
      </c>
      <c r="AB122" s="23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</row>
    <row r="123" spans="1:59" x14ac:dyDescent="0.2">
      <c r="A123" s="8" t="str">
        <f t="shared" si="2"/>
        <v>bue_nemiet_CFR_Ja_6</v>
      </c>
      <c r="B123" s="7" t="s">
        <v>3830</v>
      </c>
      <c r="C123" s="7" t="s">
        <v>188</v>
      </c>
      <c r="D123" s="7">
        <v>6</v>
      </c>
      <c r="E123" s="20" t="s">
        <v>3832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3.6687409129929467E-2</v>
      </c>
      <c r="Z123" s="20">
        <v>4.2488100886182559E-2</v>
      </c>
      <c r="AA123" s="20">
        <v>4.1346655077695256E-2</v>
      </c>
      <c r="AB123" s="23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</row>
    <row r="124" spans="1:59" x14ac:dyDescent="0.2">
      <c r="A124" s="8" t="str">
        <f t="shared" si="2"/>
        <v>bue_nemiet_CFR_Ja_8</v>
      </c>
      <c r="B124" s="7" t="s">
        <v>3830</v>
      </c>
      <c r="C124" s="7" t="s">
        <v>188</v>
      </c>
      <c r="D124" s="7">
        <v>8</v>
      </c>
      <c r="E124" s="20" t="s">
        <v>3832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3.9993290157563595E-2</v>
      </c>
      <c r="Z124" s="20">
        <v>4.0720637023704251E-2</v>
      </c>
      <c r="AA124" s="20">
        <v>3.933076430260829E-2</v>
      </c>
      <c r="AB124" s="23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</row>
    <row r="125" spans="1:59" x14ac:dyDescent="0.2">
      <c r="A125" s="8" t="str">
        <f t="shared" si="2"/>
        <v>bue_mw_WAR_Ja_1</v>
      </c>
      <c r="B125" s="7" t="s">
        <v>3831</v>
      </c>
      <c r="C125" s="7" t="s">
        <v>188</v>
      </c>
      <c r="D125" s="7">
        <v>1</v>
      </c>
      <c r="E125" s="20" t="s">
        <v>3832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-6.6797372012380452E-2</v>
      </c>
      <c r="Z125" s="20">
        <v>-1.579190360310001E-2</v>
      </c>
      <c r="AA125" s="20">
        <v>7.8733077019097486E-2</v>
      </c>
      <c r="AB125" s="23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</row>
    <row r="126" spans="1:59" x14ac:dyDescent="0.2">
      <c r="A126" s="8" t="str">
        <f t="shared" si="2"/>
        <v>bue_mw_WAR_Ja_3</v>
      </c>
      <c r="B126" s="7" t="s">
        <v>3831</v>
      </c>
      <c r="C126" s="7" t="s">
        <v>188</v>
      </c>
      <c r="D126" s="7">
        <v>3</v>
      </c>
      <c r="E126" s="20" t="s">
        <v>3832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-3.291970283752621E-2</v>
      </c>
      <c r="Z126" s="20">
        <v>-3.7186729414059427E-2</v>
      </c>
      <c r="AA126" s="20">
        <v>5.4780509083582674E-2</v>
      </c>
      <c r="AB126" s="23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</row>
    <row r="127" spans="1:59" x14ac:dyDescent="0.2">
      <c r="A127" s="8" t="str">
        <f t="shared" si="2"/>
        <v>bue_mw_WAR_Ja_4</v>
      </c>
      <c r="B127" s="7" t="s">
        <v>3831</v>
      </c>
      <c r="C127" s="7" t="s">
        <v>188</v>
      </c>
      <c r="D127" s="7">
        <v>4</v>
      </c>
      <c r="E127" s="20" t="s">
        <v>3832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-1.6990210851983045E-2</v>
      </c>
      <c r="Z127" s="20">
        <v>-1.2704413827282601E-2</v>
      </c>
      <c r="AA127" s="20">
        <v>3.686246196641374E-4</v>
      </c>
      <c r="AB127" s="23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</row>
    <row r="128" spans="1:59" x14ac:dyDescent="0.2">
      <c r="A128" s="8" t="str">
        <f t="shared" si="2"/>
        <v>bue_mw_WAR_Ja_5</v>
      </c>
      <c r="B128" s="7" t="s">
        <v>3831</v>
      </c>
      <c r="C128" s="7" t="s">
        <v>188</v>
      </c>
      <c r="D128" s="7">
        <v>5</v>
      </c>
      <c r="E128" s="20" t="s">
        <v>3832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-1.7144302262206979E-2</v>
      </c>
      <c r="Z128" s="20">
        <v>7.7951265425262761E-2</v>
      </c>
      <c r="AA128" s="20">
        <v>0.11554558941631776</v>
      </c>
      <c r="AB128" s="23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</row>
    <row r="129" spans="1:59" x14ac:dyDescent="0.2">
      <c r="A129" s="8" t="str">
        <f t="shared" si="2"/>
        <v>bue_mw_WAR_Ja_6</v>
      </c>
      <c r="B129" s="7" t="s">
        <v>3831</v>
      </c>
      <c r="C129" s="7" t="s">
        <v>188</v>
      </c>
      <c r="D129" s="7">
        <v>6</v>
      </c>
      <c r="E129" s="20" t="s">
        <v>3832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-9.3040478897272072E-2</v>
      </c>
      <c r="Z129" s="20">
        <v>3.4903533799224506E-2</v>
      </c>
      <c r="AA129" s="20">
        <v>3.9209154925442968E-2</v>
      </c>
      <c r="AB129" s="23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</row>
    <row r="130" spans="1:59" x14ac:dyDescent="0.2">
      <c r="A130" s="8" t="str">
        <f t="shared" si="2"/>
        <v>bue_mw_WAR_Ja_8</v>
      </c>
      <c r="B130" s="7" t="s">
        <v>3831</v>
      </c>
      <c r="C130" s="7" t="s">
        <v>188</v>
      </c>
      <c r="D130" s="7">
        <v>8</v>
      </c>
      <c r="E130" s="20" t="s">
        <v>3832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4.2313855972667014E-2</v>
      </c>
      <c r="Z130" s="20">
        <v>5.0375435317096207E-2</v>
      </c>
      <c r="AA130" s="20">
        <v>4.2739374186378631E-2</v>
      </c>
      <c r="AB130" s="23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</row>
    <row r="131" spans="1:59" x14ac:dyDescent="0.2">
      <c r="A131" s="8" t="str">
        <f t="shared" si="2"/>
        <v>gem_nemiet_CFR_Ja_1</v>
      </c>
      <c r="B131" s="7" t="s">
        <v>3839</v>
      </c>
      <c r="C131" s="7" t="s">
        <v>188</v>
      </c>
      <c r="D131" s="7">
        <v>1</v>
      </c>
      <c r="E131" s="20" t="s">
        <v>3832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3.2781370053214548E-2</v>
      </c>
      <c r="Z131" s="20">
        <v>3.3326756256958107E-2</v>
      </c>
      <c r="AA131" s="20">
        <v>3.4037557831964604E-2</v>
      </c>
      <c r="AB131" s="23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</row>
    <row r="132" spans="1:59" x14ac:dyDescent="0.2">
      <c r="A132" s="8" t="str">
        <f t="shared" si="2"/>
        <v>gem_nemiet_CFR_Ja_3</v>
      </c>
      <c r="B132" s="7" t="s">
        <v>3839</v>
      </c>
      <c r="C132" s="7" t="s">
        <v>188</v>
      </c>
      <c r="D132" s="7">
        <v>3</v>
      </c>
      <c r="E132" s="20" t="s">
        <v>3832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3.4541474721085326E-2</v>
      </c>
      <c r="Z132" s="20">
        <v>3.4747560871394648E-2</v>
      </c>
      <c r="AA132" s="20">
        <v>3.5702894329464975E-2</v>
      </c>
      <c r="AB132" s="23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</row>
    <row r="133" spans="1:59" x14ac:dyDescent="0.2">
      <c r="A133" s="8" t="str">
        <f t="shared" si="2"/>
        <v>gem_nemiet_CFR_Ja_4</v>
      </c>
      <c r="B133" s="7" t="s">
        <v>3839</v>
      </c>
      <c r="C133" s="7" t="s">
        <v>188</v>
      </c>
      <c r="D133" s="7">
        <v>4</v>
      </c>
      <c r="E133" s="20" t="s">
        <v>3832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3.1167046989956447E-2</v>
      </c>
      <c r="Z133" s="20">
        <v>3.0934618134384109E-2</v>
      </c>
      <c r="AA133" s="20">
        <v>3.0210113917916417E-2</v>
      </c>
      <c r="AB133" s="23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</row>
    <row r="134" spans="1:59" x14ac:dyDescent="0.2">
      <c r="A134" s="8" t="str">
        <f t="shared" si="2"/>
        <v>gem_nemiet_CFR_Ja_5</v>
      </c>
      <c r="B134" s="7" t="s">
        <v>3839</v>
      </c>
      <c r="C134" s="7" t="s">
        <v>188</v>
      </c>
      <c r="D134" s="7">
        <v>5</v>
      </c>
      <c r="E134" s="20" t="s">
        <v>3832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2.9819483179574269E-2</v>
      </c>
      <c r="Z134" s="20">
        <v>2.9743266241155444E-2</v>
      </c>
      <c r="AA134" s="20">
        <v>2.9016470460297032E-2</v>
      </c>
      <c r="AB134" s="23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</row>
    <row r="135" spans="1:59" x14ac:dyDescent="0.2">
      <c r="A135" s="8" t="str">
        <f t="shared" si="2"/>
        <v>gem_nemiet_CFR_Ja_6</v>
      </c>
      <c r="B135" s="7" t="s">
        <v>3839</v>
      </c>
      <c r="C135" s="7" t="s">
        <v>188</v>
      </c>
      <c r="D135" s="7">
        <v>6</v>
      </c>
      <c r="E135" s="20" t="s">
        <v>3832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3.325507056923814E-2</v>
      </c>
      <c r="Z135" s="20">
        <v>3.5646607775843456E-2</v>
      </c>
      <c r="AA135" s="20">
        <v>3.5080114324322023E-2</v>
      </c>
      <c r="AB135" s="23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</row>
    <row r="136" spans="1:59" x14ac:dyDescent="0.2">
      <c r="A136" s="8" t="str">
        <f t="shared" si="2"/>
        <v>gem_nemiet_CFR_Ja_8</v>
      </c>
      <c r="B136" s="7" t="s">
        <v>3839</v>
      </c>
      <c r="C136" s="7" t="s">
        <v>188</v>
      </c>
      <c r="D136" s="7">
        <v>8</v>
      </c>
      <c r="E136" s="20" t="s">
        <v>3832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3.4346195736433327E-2</v>
      </c>
      <c r="Z136" s="20">
        <v>3.4888946945481683E-2</v>
      </c>
      <c r="AA136" s="20">
        <v>3.4494558570905776E-2</v>
      </c>
      <c r="AB136" s="23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</row>
    <row r="137" spans="1:59" x14ac:dyDescent="0.2">
      <c r="A137" s="8" t="str">
        <f t="shared" si="2"/>
        <v>gem_mw_WAR_Ja_1</v>
      </c>
      <c r="B137" s="7" t="s">
        <v>3835</v>
      </c>
      <c r="C137" s="7" t="s">
        <v>188</v>
      </c>
      <c r="D137" s="7">
        <v>1</v>
      </c>
      <c r="E137" s="20" t="s">
        <v>3832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-2.4555248545517695E-2</v>
      </c>
      <c r="Z137" s="20">
        <v>3.9687992927253555E-3</v>
      </c>
      <c r="AA137" s="20">
        <v>6.092299179429124E-2</v>
      </c>
      <c r="AB137" s="23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</row>
    <row r="138" spans="1:59" x14ac:dyDescent="0.2">
      <c r="A138" s="8" t="str">
        <f t="shared" si="2"/>
        <v>gem_mw_WAR_Ja_3</v>
      </c>
      <c r="B138" s="7" t="s">
        <v>3835</v>
      </c>
      <c r="C138" s="7" t="s">
        <v>188</v>
      </c>
      <c r="D138" s="7">
        <v>3</v>
      </c>
      <c r="E138" s="20" t="s">
        <v>3832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-1.3651228734429499E-2</v>
      </c>
      <c r="Z138" s="20">
        <v>-6.8877968991916567E-3</v>
      </c>
      <c r="AA138" s="20">
        <v>4.9963537391693749E-2</v>
      </c>
      <c r="AB138" s="23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</row>
    <row r="139" spans="1:59" x14ac:dyDescent="0.2">
      <c r="A139" s="8" t="str">
        <f t="shared" si="2"/>
        <v>gem_mw_WAR_Ja_4</v>
      </c>
      <c r="B139" s="7" t="s">
        <v>3835</v>
      </c>
      <c r="C139" s="7" t="s">
        <v>188</v>
      </c>
      <c r="D139" s="7">
        <v>4</v>
      </c>
      <c r="E139" s="20" t="s">
        <v>3832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1.9844755756215802E-3</v>
      </c>
      <c r="Z139" s="20">
        <v>8.1066727905255032E-3</v>
      </c>
      <c r="AA139" s="20">
        <v>2.7402117753682863E-2</v>
      </c>
      <c r="AB139" s="23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</row>
    <row r="140" spans="1:59" x14ac:dyDescent="0.2">
      <c r="A140" s="8" t="str">
        <f t="shared" si="2"/>
        <v>gem_mw_WAR_Ja_5</v>
      </c>
      <c r="B140" s="7" t="s">
        <v>3835</v>
      </c>
      <c r="C140" s="7" t="s">
        <v>188</v>
      </c>
      <c r="D140" s="7">
        <v>5</v>
      </c>
      <c r="E140" s="20" t="s">
        <v>3832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1.9198962796617858E-2</v>
      </c>
      <c r="Z140" s="20">
        <v>5.60811484089506E-2</v>
      </c>
      <c r="AA140" s="20">
        <v>8.7341930585870781E-2</v>
      </c>
      <c r="AB140" s="23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</row>
    <row r="141" spans="1:59" x14ac:dyDescent="0.2">
      <c r="A141" s="8" t="str">
        <f t="shared" si="2"/>
        <v>gem_mw_WAR_Ja_6</v>
      </c>
      <c r="B141" s="7" t="s">
        <v>3835</v>
      </c>
      <c r="C141" s="7" t="s">
        <v>188</v>
      </c>
      <c r="D141" s="7">
        <v>6</v>
      </c>
      <c r="E141" s="20" t="s">
        <v>3832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-3.453708755271867E-2</v>
      </c>
      <c r="Z141" s="20">
        <v>2.543756518868108E-2</v>
      </c>
      <c r="AA141" s="20">
        <v>4.7240093040705755E-2</v>
      </c>
      <c r="AB141" s="23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</row>
    <row r="142" spans="1:59" x14ac:dyDescent="0.2">
      <c r="A142" s="8" t="str">
        <f t="shared" si="2"/>
        <v>gem_mw_WAR_Ja_8</v>
      </c>
      <c r="B142" s="7" t="s">
        <v>3835</v>
      </c>
      <c r="C142" s="7" t="s">
        <v>188</v>
      </c>
      <c r="D142" s="7">
        <v>8</v>
      </c>
      <c r="E142" s="20" t="s">
        <v>3832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8.8297941849073015E-3</v>
      </c>
      <c r="Z142" s="20">
        <v>1.8395534829796681E-2</v>
      </c>
      <c r="AA142" s="20">
        <v>3.6913799802292681E-2</v>
      </c>
      <c r="AB142" s="23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</row>
    <row r="143" spans="1:59" x14ac:dyDescent="0.2">
      <c r="A143" s="8" t="str">
        <f t="shared" si="2"/>
        <v>gem_nemiet_CFR_Ja_CH</v>
      </c>
      <c r="B143" s="7" t="s">
        <v>3839</v>
      </c>
      <c r="C143" s="7" t="s">
        <v>188</v>
      </c>
      <c r="D143" s="7" t="s">
        <v>171</v>
      </c>
      <c r="E143" s="20" t="s">
        <v>3832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3.1956745312535041E-2</v>
      </c>
      <c r="Z143" s="20">
        <v>3.2275249229574983E-2</v>
      </c>
      <c r="AA143" s="20">
        <v>3.2055087085290146E-2</v>
      </c>
      <c r="AB143" s="23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</row>
    <row r="144" spans="1:59" x14ac:dyDescent="0.2">
      <c r="A144" s="8" t="str">
        <f t="shared" si="2"/>
        <v>gem_mw_WAR_Ja_CH</v>
      </c>
      <c r="B144" s="7" t="s">
        <v>3835</v>
      </c>
      <c r="C144" s="7" t="s">
        <v>188</v>
      </c>
      <c r="D144" s="7" t="s">
        <v>171</v>
      </c>
      <c r="E144" s="20" t="s">
        <v>3832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-2.3917122283938514E-3</v>
      </c>
      <c r="Z144" s="20">
        <v>2.7614147528753862E-2</v>
      </c>
      <c r="AA144" s="20">
        <v>6.5542363767999268E-2</v>
      </c>
      <c r="AB144" s="23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</row>
    <row r="145" spans="27:32" x14ac:dyDescent="0.2">
      <c r="AA145" s="5"/>
      <c r="AB145" s="5"/>
      <c r="AC145" s="5"/>
      <c r="AF145" s="5"/>
    </row>
    <row r="146" spans="27:32" x14ac:dyDescent="0.2">
      <c r="AA146" s="5"/>
      <c r="AB146" s="5"/>
      <c r="AC146" s="5"/>
      <c r="AF146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P390"/>
  <sheetViews>
    <sheetView workbookViewId="0">
      <pane xSplit="11775" ySplit="3435" topLeftCell="AS93" activePane="bottomLef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8.796875" style="7" bestFit="1" customWidth="1"/>
    <col min="2" max="25" width="11.19921875" style="7"/>
    <col min="26" max="26" width="11.19921875" style="7" customWidth="1"/>
    <col min="27" max="16384" width="11.19921875" style="7"/>
  </cols>
  <sheetData>
    <row r="1" spans="1:94" ht="15" x14ac:dyDescent="0.25">
      <c r="A1" s="43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6" t="s">
        <v>9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3996</v>
      </c>
      <c r="BB1" s="6"/>
      <c r="BC1" s="6"/>
      <c r="BD1" s="6"/>
      <c r="BE1" s="6"/>
      <c r="CM1" s="42"/>
      <c r="CN1" s="42"/>
      <c r="CO1" s="42"/>
      <c r="CP1" s="42"/>
    </row>
    <row r="2" spans="1:94" x14ac:dyDescent="0.2">
      <c r="A2" s="8" t="str">
        <f t="shared" ref="A2:A65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AT2" s="9">
        <v>108.64426051648961</v>
      </c>
      <c r="AU2" s="9">
        <v>107.58669565695389</v>
      </c>
      <c r="AV2" s="9">
        <v>108.48486385837863</v>
      </c>
      <c r="AW2" s="9">
        <v>107.69410562578616</v>
      </c>
      <c r="AX2" s="9">
        <v>108.52633076739788</v>
      </c>
      <c r="AY2" s="9">
        <v>108.78551434512931</v>
      </c>
      <c r="AZ2" s="9">
        <v>109.30350183041868</v>
      </c>
      <c r="BA2" s="9">
        <v>109.84803871036637</v>
      </c>
      <c r="BB2" s="9"/>
      <c r="BC2" s="20"/>
      <c r="BD2" s="20"/>
      <c r="BE2" s="20"/>
      <c r="BF2" s="9"/>
      <c r="BG2" s="9"/>
      <c r="CM2" s="20"/>
      <c r="CN2" s="20"/>
      <c r="CO2" s="20"/>
      <c r="CP2" s="20"/>
    </row>
    <row r="3" spans="1:94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AT3" s="9">
        <v>103.38187303601684</v>
      </c>
      <c r="AU3" s="9">
        <v>102.74979708223981</v>
      </c>
      <c r="AV3" s="9">
        <v>103.3792697369785</v>
      </c>
      <c r="AW3" s="9">
        <v>102.92228825728647</v>
      </c>
      <c r="AX3" s="9">
        <v>103.81281783735699</v>
      </c>
      <c r="AY3" s="9">
        <v>104.37145437984489</v>
      </c>
      <c r="AZ3" s="9">
        <v>105.08016954490351</v>
      </c>
      <c r="BA3" s="9">
        <v>105.34346318512885</v>
      </c>
      <c r="BB3" s="9"/>
      <c r="BC3" s="20"/>
      <c r="BD3" s="20"/>
      <c r="BE3" s="20"/>
      <c r="BF3" s="9"/>
      <c r="BG3" s="9"/>
      <c r="CM3" s="20"/>
      <c r="CN3" s="20"/>
      <c r="CO3" s="20"/>
      <c r="CP3" s="20"/>
    </row>
    <row r="4" spans="1:94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AT4" s="9">
        <v>107.11359526462311</v>
      </c>
      <c r="AU4" s="9">
        <v>106.11367340021557</v>
      </c>
      <c r="AV4" s="9">
        <v>106.28113688343679</v>
      </c>
      <c r="AW4" s="9">
        <v>106.35640351085434</v>
      </c>
      <c r="AX4" s="9">
        <v>107.89524755014494</v>
      </c>
      <c r="AY4" s="9">
        <v>108.99266562491931</v>
      </c>
      <c r="AZ4" s="9">
        <v>108.74235169990061</v>
      </c>
      <c r="BA4" s="9">
        <v>109.1661207033777</v>
      </c>
      <c r="BB4" s="9"/>
      <c r="BC4" s="20"/>
      <c r="BD4" s="20"/>
      <c r="BE4" s="20"/>
      <c r="BF4" s="9"/>
      <c r="BG4" s="9"/>
      <c r="CM4" s="20"/>
      <c r="CN4" s="20"/>
      <c r="CO4" s="20"/>
      <c r="CP4" s="20"/>
    </row>
    <row r="5" spans="1:94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AT5" s="9">
        <v>108.52131411695882</v>
      </c>
      <c r="AU5" s="9">
        <v>108.0783592641902</v>
      </c>
      <c r="AV5" s="9">
        <v>108.48656734243912</v>
      </c>
      <c r="AW5" s="9">
        <v>107.68162031464661</v>
      </c>
      <c r="AX5" s="9">
        <v>108.50166001572561</v>
      </c>
      <c r="AY5" s="9">
        <v>107.80850113792636</v>
      </c>
      <c r="AZ5" s="9">
        <v>108.03807563849375</v>
      </c>
      <c r="BA5" s="9">
        <v>107.45578122672501</v>
      </c>
      <c r="BB5" s="9"/>
      <c r="BC5" s="20"/>
      <c r="BD5" s="20"/>
      <c r="BE5" s="20"/>
      <c r="BF5" s="9"/>
      <c r="BG5" s="9"/>
      <c r="CM5" s="20"/>
      <c r="CN5" s="20"/>
      <c r="CO5" s="20"/>
      <c r="CP5" s="20"/>
    </row>
    <row r="6" spans="1:94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AT6" s="9">
        <v>107.24641019627458</v>
      </c>
      <c r="AU6" s="9">
        <v>106.26448089457072</v>
      </c>
      <c r="AV6" s="9">
        <v>106.51230456005875</v>
      </c>
      <c r="AW6" s="9">
        <v>105.98341881240161</v>
      </c>
      <c r="AX6" s="9">
        <v>106.53237975018466</v>
      </c>
      <c r="AY6" s="9">
        <v>106.46256890819137</v>
      </c>
      <c r="AZ6" s="9">
        <v>107.77226950999828</v>
      </c>
      <c r="BA6" s="9">
        <v>108.56151337597706</v>
      </c>
      <c r="BB6" s="9"/>
      <c r="BC6" s="20"/>
      <c r="BD6" s="20"/>
      <c r="BE6" s="20"/>
      <c r="BF6" s="9"/>
      <c r="BG6" s="9"/>
      <c r="CM6" s="20"/>
      <c r="CN6" s="20"/>
      <c r="CO6" s="20"/>
      <c r="CP6" s="20"/>
    </row>
    <row r="7" spans="1:94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AT7" s="9">
        <v>105.68392598298564</v>
      </c>
      <c r="AU7" s="9">
        <v>104.45076489582183</v>
      </c>
      <c r="AV7" s="9">
        <v>104.32590026558853</v>
      </c>
      <c r="AW7" s="9">
        <v>104.40924944540102</v>
      </c>
      <c r="AX7" s="9">
        <v>105.35109131601146</v>
      </c>
      <c r="AY7" s="9">
        <v>106.60920031875736</v>
      </c>
      <c r="AZ7" s="9">
        <v>106.53562026778889</v>
      </c>
      <c r="BA7" s="9">
        <v>106.8218452429975</v>
      </c>
      <c r="BB7" s="9"/>
      <c r="BC7" s="20"/>
      <c r="BD7" s="20"/>
      <c r="BE7" s="20"/>
      <c r="BF7" s="9"/>
      <c r="BG7" s="9"/>
      <c r="CM7" s="20"/>
      <c r="CN7" s="20"/>
      <c r="CO7" s="20"/>
      <c r="CP7" s="20"/>
    </row>
    <row r="8" spans="1:94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AT8" s="9">
        <v>108.66217073028284</v>
      </c>
      <c r="AU8" s="9">
        <v>106.88824368138654</v>
      </c>
      <c r="AV8" s="9">
        <v>107.16315868691311</v>
      </c>
      <c r="AW8" s="9">
        <v>107.39430198974991</v>
      </c>
      <c r="AX8" s="9">
        <v>107.54051664235958</v>
      </c>
      <c r="AY8" s="9">
        <v>109.57926995730878</v>
      </c>
      <c r="AZ8" s="9">
        <v>109.22993283593196</v>
      </c>
      <c r="BA8" s="9">
        <v>108.71982025467848</v>
      </c>
      <c r="BB8" s="9"/>
      <c r="BC8" s="20"/>
      <c r="BD8" s="20"/>
      <c r="BE8" s="20"/>
      <c r="BF8" s="9"/>
      <c r="BG8" s="9"/>
      <c r="CM8" s="20"/>
      <c r="CN8" s="20"/>
      <c r="CO8" s="20"/>
      <c r="CP8" s="20"/>
    </row>
    <row r="9" spans="1:94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AT9" s="9">
        <v>108.43794176061645</v>
      </c>
      <c r="AU9" s="9">
        <v>107.7876414025162</v>
      </c>
      <c r="AV9" s="9">
        <v>107.65918090938167</v>
      </c>
      <c r="AW9" s="9">
        <v>107.28518996280674</v>
      </c>
      <c r="AX9" s="9">
        <v>107.9647861809451</v>
      </c>
      <c r="AY9" s="9">
        <v>108.21071299241673</v>
      </c>
      <c r="AZ9" s="9">
        <v>109.63648970398154</v>
      </c>
      <c r="BA9" s="9">
        <v>110.01175712816709</v>
      </c>
      <c r="BB9" s="9"/>
      <c r="BC9" s="20"/>
      <c r="BD9" s="20"/>
      <c r="BE9" s="20"/>
      <c r="BF9" s="9"/>
      <c r="BG9" s="9"/>
      <c r="CM9" s="20"/>
      <c r="CN9" s="20"/>
      <c r="CO9" s="20"/>
      <c r="CP9" s="20"/>
    </row>
    <row r="10" spans="1:94" x14ac:dyDescent="0.2">
      <c r="A10" s="8" t="str">
        <f t="shared" si="0"/>
        <v>mwg_nemiet_QU_9</v>
      </c>
      <c r="B10" s="7" t="s">
        <v>3823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AT10" s="9">
        <v>108.32299556330905</v>
      </c>
      <c r="AU10" s="9">
        <v>107.46805313137868</v>
      </c>
      <c r="AV10" s="9">
        <v>107.76268471149351</v>
      </c>
      <c r="AW10" s="9">
        <v>107.27720659164557</v>
      </c>
      <c r="AX10" s="9">
        <v>107.9492738175603</v>
      </c>
      <c r="AY10" s="9">
        <v>108.22235569630629</v>
      </c>
      <c r="AZ10" s="9">
        <v>108.82558945408425</v>
      </c>
      <c r="BA10" s="9">
        <v>108.7747777824692</v>
      </c>
      <c r="BB10" s="9"/>
      <c r="BC10" s="20"/>
      <c r="BD10" s="20"/>
      <c r="BE10" s="20"/>
      <c r="BF10" s="9"/>
      <c r="BG10" s="9"/>
      <c r="CM10" s="20"/>
      <c r="CN10" s="20"/>
      <c r="CO10" s="20"/>
      <c r="CP10" s="20"/>
    </row>
    <row r="11" spans="1:94" x14ac:dyDescent="0.2">
      <c r="A11" s="8" t="str">
        <f t="shared" si="0"/>
        <v>mwg_nemiet_QU_10</v>
      </c>
      <c r="B11" s="7" t="s">
        <v>3823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AT11" s="9">
        <v>105.40724015910565</v>
      </c>
      <c r="AU11" s="9">
        <v>104.4575839878314</v>
      </c>
      <c r="AV11" s="9">
        <v>104.45706599540669</v>
      </c>
      <c r="AW11" s="9">
        <v>104.5422157007613</v>
      </c>
      <c r="AX11" s="9">
        <v>105.36188667690296</v>
      </c>
      <c r="AY11" s="9">
        <v>106.07980368303704</v>
      </c>
      <c r="AZ11" s="9">
        <v>106.42504176680441</v>
      </c>
      <c r="BA11" s="9">
        <v>106.65271029630523</v>
      </c>
      <c r="BB11" s="9"/>
      <c r="BC11" s="20"/>
      <c r="BD11" s="20"/>
      <c r="BE11" s="20"/>
      <c r="BF11" s="9"/>
      <c r="BG11" s="9"/>
      <c r="CM11" s="20"/>
      <c r="CN11" s="20"/>
      <c r="CO11" s="20"/>
      <c r="CP11" s="20"/>
    </row>
    <row r="12" spans="1:94" x14ac:dyDescent="0.2">
      <c r="A12" s="8" t="str">
        <f t="shared" si="0"/>
        <v>mwg_nemiet_QU_11</v>
      </c>
      <c r="B12" s="7" t="s">
        <v>3823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AT12" s="9">
        <v>106.36038448720022</v>
      </c>
      <c r="AU12" s="9">
        <v>104.75484767196845</v>
      </c>
      <c r="AV12" s="9">
        <v>105.04853299150905</v>
      </c>
      <c r="AW12" s="9">
        <v>105.07922340953222</v>
      </c>
      <c r="AX12" s="9">
        <v>106.13741140616789</v>
      </c>
      <c r="AY12" s="9">
        <v>106.8390252923304</v>
      </c>
      <c r="AZ12" s="9">
        <v>107.43468564000673</v>
      </c>
      <c r="BA12" s="9">
        <v>108.44410637894653</v>
      </c>
      <c r="BB12" s="9"/>
      <c r="BC12" s="20"/>
      <c r="BD12" s="20"/>
      <c r="BE12" s="20"/>
      <c r="BF12" s="9"/>
      <c r="BG12" s="9"/>
      <c r="CM12" s="20"/>
      <c r="CN12" s="20"/>
      <c r="CO12" s="20"/>
      <c r="CP12" s="20"/>
    </row>
    <row r="13" spans="1:94" x14ac:dyDescent="0.2">
      <c r="A13" s="8" t="str">
        <f t="shared" si="0"/>
        <v>mwg_nemiet_QU_12</v>
      </c>
      <c r="B13" s="7" t="s">
        <v>3823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AT13" s="9">
        <v>109.51415405677685</v>
      </c>
      <c r="AU13" s="9">
        <v>108.52252896404377</v>
      </c>
      <c r="AV13" s="9">
        <v>107.70514544276932</v>
      </c>
      <c r="AW13" s="9">
        <v>108.03298338274168</v>
      </c>
      <c r="AX13" s="9">
        <v>109.88998415733306</v>
      </c>
      <c r="AY13" s="9">
        <v>108.85526609715288</v>
      </c>
      <c r="AZ13" s="9">
        <v>109.15734108635516</v>
      </c>
      <c r="BA13" s="9">
        <v>108.86631765450289</v>
      </c>
      <c r="BB13" s="9"/>
      <c r="BC13" s="20"/>
      <c r="BD13" s="20"/>
      <c r="BE13" s="20"/>
      <c r="BF13" s="9"/>
      <c r="BG13" s="9"/>
      <c r="CM13" s="20"/>
      <c r="CN13" s="20"/>
      <c r="CO13" s="20"/>
      <c r="CP13" s="20"/>
    </row>
    <row r="14" spans="1:94" x14ac:dyDescent="0.2">
      <c r="A14" s="8" t="str">
        <f t="shared" si="0"/>
        <v>mwg_nemiet_QU_13</v>
      </c>
      <c r="B14" s="7" t="s">
        <v>3823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>
        <v>107.14666205252617</v>
      </c>
      <c r="AU14" s="9">
        <v>105.76349446169222</v>
      </c>
      <c r="AV14" s="9">
        <v>106.22888770508119</v>
      </c>
      <c r="AW14" s="9">
        <v>105.65527296762886</v>
      </c>
      <c r="AX14" s="9">
        <v>107.24846845784361</v>
      </c>
      <c r="AY14" s="9">
        <v>107.72667994085741</v>
      </c>
      <c r="AZ14" s="9">
        <v>107.45057946499155</v>
      </c>
      <c r="BA14" s="9">
        <v>107.41038261881872</v>
      </c>
      <c r="BB14" s="9"/>
      <c r="BC14" s="20"/>
      <c r="BD14" s="20"/>
      <c r="BE14" s="20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</row>
    <row r="15" spans="1:94" x14ac:dyDescent="0.2">
      <c r="A15" s="8" t="str">
        <f t="shared" si="0"/>
        <v>mwg_nemiet_QU_14</v>
      </c>
      <c r="B15" s="7" t="s">
        <v>3823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>
        <v>106.80432743317168</v>
      </c>
      <c r="AU15" s="9">
        <v>106.51668075255829</v>
      </c>
      <c r="AV15" s="9">
        <v>106.64110550987019</v>
      </c>
      <c r="AW15" s="9">
        <v>105.58429540052386</v>
      </c>
      <c r="AX15" s="9">
        <v>105.63331215133481</v>
      </c>
      <c r="AY15" s="9">
        <v>106.38044173777723</v>
      </c>
      <c r="AZ15" s="9">
        <v>107.52756416336659</v>
      </c>
      <c r="BA15" s="9">
        <v>108.01343550380915</v>
      </c>
      <c r="BB15" s="9"/>
      <c r="BC15" s="20"/>
      <c r="BD15" s="20"/>
      <c r="BE15" s="20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</row>
    <row r="16" spans="1:94" x14ac:dyDescent="0.2">
      <c r="A16" s="8" t="str">
        <f t="shared" si="0"/>
        <v>mwg_nemiet_QU_15</v>
      </c>
      <c r="B16" s="7" t="s">
        <v>3823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>
        <v>105.93408125520092</v>
      </c>
      <c r="AU16" s="9">
        <v>105.96449653536047</v>
      </c>
      <c r="AV16" s="9">
        <v>105.75085995029734</v>
      </c>
      <c r="AW16" s="9">
        <v>105.79969285629258</v>
      </c>
      <c r="AX16" s="9">
        <v>105.65694664132796</v>
      </c>
      <c r="AY16" s="9">
        <v>105.01536963615537</v>
      </c>
      <c r="AZ16" s="9">
        <v>105.23270159536247</v>
      </c>
      <c r="BA16" s="9">
        <v>105.64546439483851</v>
      </c>
      <c r="BB16" s="9"/>
      <c r="BC16" s="20"/>
      <c r="BD16" s="20"/>
      <c r="BE16" s="20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</row>
    <row r="17" spans="1:94" x14ac:dyDescent="0.2">
      <c r="A17" s="8" t="str">
        <f t="shared" si="0"/>
        <v>mwg_nemiet_QU_16</v>
      </c>
      <c r="B17" s="7" t="s">
        <v>3823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>
        <v>105.93408125520092</v>
      </c>
      <c r="AU17" s="9">
        <v>105.96449653536047</v>
      </c>
      <c r="AV17" s="9">
        <v>105.75085995029734</v>
      </c>
      <c r="AW17" s="9">
        <v>105.79969285629258</v>
      </c>
      <c r="AX17" s="9">
        <v>105.65694664132796</v>
      </c>
      <c r="AY17" s="9">
        <v>105.01536963615537</v>
      </c>
      <c r="AZ17" s="9">
        <v>105.23270159536247</v>
      </c>
      <c r="BA17" s="9">
        <v>105.64546439483851</v>
      </c>
      <c r="BB17" s="9"/>
      <c r="BC17" s="20"/>
      <c r="BD17" s="20"/>
      <c r="BE17" s="20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</row>
    <row r="18" spans="1:94" x14ac:dyDescent="0.2">
      <c r="A18" s="8" t="str">
        <f t="shared" si="0"/>
        <v>mwg_nemiet_QU_17</v>
      </c>
      <c r="B18" s="7" t="s">
        <v>3823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>
        <v>106.17682764287493</v>
      </c>
      <c r="AU18" s="9">
        <v>104.93404533356372</v>
      </c>
      <c r="AV18" s="9">
        <v>105.25512299600128</v>
      </c>
      <c r="AW18" s="9">
        <v>104.85122306179584</v>
      </c>
      <c r="AX18" s="9">
        <v>106.01940673117835</v>
      </c>
      <c r="AY18" s="9">
        <v>106.54953302068031</v>
      </c>
      <c r="AZ18" s="9">
        <v>107.35333300257332</v>
      </c>
      <c r="BA18" s="9">
        <v>107.66919258865775</v>
      </c>
      <c r="BB18" s="9"/>
      <c r="BC18" s="20"/>
      <c r="BD18" s="20"/>
      <c r="BE18" s="20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1:94" x14ac:dyDescent="0.2">
      <c r="A19" s="8" t="str">
        <f t="shared" si="0"/>
        <v>mwg_nemiet_QU_18</v>
      </c>
      <c r="B19" s="7" t="s">
        <v>3823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>
        <v>103.18678807485794</v>
      </c>
      <c r="AU19" s="9">
        <v>102.89824266687508</v>
      </c>
      <c r="AV19" s="9">
        <v>103.06451938371663</v>
      </c>
      <c r="AW19" s="9">
        <v>103.15903322603512</v>
      </c>
      <c r="AX19" s="9">
        <v>103.28339651061941</v>
      </c>
      <c r="AY19" s="9">
        <v>104.7103697275134</v>
      </c>
      <c r="AZ19" s="9">
        <v>105.62643442477098</v>
      </c>
      <c r="BA19" s="9">
        <v>106.2072808190196</v>
      </c>
      <c r="BB19" s="9"/>
      <c r="BC19" s="20"/>
      <c r="BD19" s="20"/>
      <c r="BE19" s="20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1:94" x14ac:dyDescent="0.2">
      <c r="A20" s="8" t="str">
        <f t="shared" si="0"/>
        <v>mwg_nemiet_QU_19</v>
      </c>
      <c r="B20" s="7" t="s">
        <v>3823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>
        <v>105.54619880577734</v>
      </c>
      <c r="AU20" s="9">
        <v>104.45598425998254</v>
      </c>
      <c r="AV20" s="9">
        <v>104.44072898715457</v>
      </c>
      <c r="AW20" s="9">
        <v>104.32107049825352</v>
      </c>
      <c r="AX20" s="9">
        <v>105.66328543258474</v>
      </c>
      <c r="AY20" s="9">
        <v>106.61868414301101</v>
      </c>
      <c r="AZ20" s="9">
        <v>106.6271711913767</v>
      </c>
      <c r="BA20" s="9">
        <v>106.99833708084536</v>
      </c>
      <c r="BB20" s="9"/>
      <c r="BC20" s="20"/>
      <c r="BD20" s="20"/>
      <c r="BE20" s="20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</row>
    <row r="21" spans="1:94" x14ac:dyDescent="0.2">
      <c r="A21" s="8" t="str">
        <f t="shared" si="0"/>
        <v>mwg_nemiet_QU_20</v>
      </c>
      <c r="B21" s="7" t="s">
        <v>3823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>
        <v>105.81289363012574</v>
      </c>
      <c r="AU21" s="9">
        <v>104.99022756362734</v>
      </c>
      <c r="AV21" s="9">
        <v>105.14821128477745</v>
      </c>
      <c r="AW21" s="9">
        <v>105.36192045751909</v>
      </c>
      <c r="AX21" s="9">
        <v>106.41159011462508</v>
      </c>
      <c r="AY21" s="9">
        <v>107.1249001996829</v>
      </c>
      <c r="AZ21" s="9">
        <v>107.34441995427166</v>
      </c>
      <c r="BA21" s="9">
        <v>107.82465262657919</v>
      </c>
      <c r="BB21" s="9"/>
      <c r="BC21" s="20"/>
      <c r="BD21" s="20"/>
      <c r="BE21" s="20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</row>
    <row r="22" spans="1:94" x14ac:dyDescent="0.2">
      <c r="A22" s="8" t="str">
        <f t="shared" si="0"/>
        <v>mwg_nemiet_QU_21</v>
      </c>
      <c r="B22" s="7" t="s">
        <v>3823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>
        <v>99.562735775517652</v>
      </c>
      <c r="AU22" s="9">
        <v>97.608371046552335</v>
      </c>
      <c r="AV22" s="9">
        <v>97.304815077751954</v>
      </c>
      <c r="AW22" s="9">
        <v>97.770296683153305</v>
      </c>
      <c r="AX22" s="9">
        <v>99.211477915359154</v>
      </c>
      <c r="AY22" s="9">
        <v>98.93484646829323</v>
      </c>
      <c r="AZ22" s="9">
        <v>98.317824668859672</v>
      </c>
      <c r="BA22" s="9">
        <v>99.123937448318273</v>
      </c>
      <c r="BB22" s="9"/>
      <c r="BC22" s="20"/>
      <c r="BD22" s="20"/>
      <c r="BE22" s="20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</row>
    <row r="23" spans="1:94" x14ac:dyDescent="0.2">
      <c r="A23" s="8" t="str">
        <f t="shared" si="0"/>
        <v>mwg_nemiet_QU_22</v>
      </c>
      <c r="B23" s="7" t="s">
        <v>3823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>
        <v>107.52839473501612</v>
      </c>
      <c r="AU23" s="9">
        <v>106.2475194333955</v>
      </c>
      <c r="AV23" s="9">
        <v>106.63399208405669</v>
      </c>
      <c r="AW23" s="9">
        <v>106.40135379402791</v>
      </c>
      <c r="AX23" s="9">
        <v>107.47701162610524</v>
      </c>
      <c r="AY23" s="9">
        <v>106.99854897082908</v>
      </c>
      <c r="AZ23" s="9">
        <v>107.80799344906453</v>
      </c>
      <c r="BA23" s="9">
        <v>108.22602437801896</v>
      </c>
      <c r="BB23" s="9"/>
      <c r="BC23" s="20"/>
      <c r="BD23" s="20"/>
      <c r="BE23" s="20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</row>
    <row r="24" spans="1:94" x14ac:dyDescent="0.2">
      <c r="A24" s="8" t="str">
        <f t="shared" si="0"/>
        <v>mwg_nemiet_QU_23</v>
      </c>
      <c r="B24" s="7" t="s">
        <v>3823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>
        <v>104.95277748148264</v>
      </c>
      <c r="AU24" s="9">
        <v>103.54746044984857</v>
      </c>
      <c r="AV24" s="9">
        <v>103.43188665897753</v>
      </c>
      <c r="AW24" s="9">
        <v>103.46570535247426</v>
      </c>
      <c r="AX24" s="9">
        <v>104.27200694630172</v>
      </c>
      <c r="AY24" s="9">
        <v>104.86594924553236</v>
      </c>
      <c r="AZ24" s="9">
        <v>104.70755905685809</v>
      </c>
      <c r="BA24" s="9">
        <v>104.93687338722546</v>
      </c>
      <c r="BB24" s="9"/>
      <c r="BC24" s="20"/>
      <c r="BD24" s="20"/>
      <c r="BE24" s="20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</row>
    <row r="25" spans="1:94" x14ac:dyDescent="0.2">
      <c r="A25" s="8" t="str">
        <f t="shared" si="0"/>
        <v>mwg_nemiet_QU_24</v>
      </c>
      <c r="B25" s="7" t="s">
        <v>3823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>
        <v>104.64316399310054</v>
      </c>
      <c r="AU25" s="9">
        <v>104.36310105382942</v>
      </c>
      <c r="AV25" s="9">
        <v>105.04112162973225</v>
      </c>
      <c r="AW25" s="9">
        <v>105.28171811510167</v>
      </c>
      <c r="AX25" s="9">
        <v>105.60956914881659</v>
      </c>
      <c r="AY25" s="9">
        <v>106.2575875475616</v>
      </c>
      <c r="AZ25" s="9">
        <v>106.15101224922014</v>
      </c>
      <c r="BA25" s="9">
        <v>106.27898547722765</v>
      </c>
      <c r="BB25" s="9"/>
      <c r="BC25" s="20"/>
      <c r="BD25" s="20"/>
      <c r="BE25" s="20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</row>
    <row r="26" spans="1:94" x14ac:dyDescent="0.2">
      <c r="A26" s="8" t="str">
        <f t="shared" si="0"/>
        <v>mwg_nemiet_QU_25</v>
      </c>
      <c r="B26" s="7" t="s">
        <v>3823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>
        <v>106.40625769979457</v>
      </c>
      <c r="AU26" s="9">
        <v>106.3626721893654</v>
      </c>
      <c r="AV26" s="9">
        <v>106.05217509635172</v>
      </c>
      <c r="AW26" s="9">
        <v>106.69786932784713</v>
      </c>
      <c r="AX26" s="9">
        <v>107.53686481578697</v>
      </c>
      <c r="AY26" s="9">
        <v>107.1650700524544</v>
      </c>
      <c r="AZ26" s="9">
        <v>107.75037408509304</v>
      </c>
      <c r="BA26" s="9">
        <v>108.66205250369583</v>
      </c>
      <c r="BB26" s="9"/>
      <c r="BC26" s="20"/>
      <c r="BD26" s="20"/>
      <c r="BE26" s="20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</row>
    <row r="27" spans="1:94" x14ac:dyDescent="0.2">
      <c r="A27" s="8" t="str">
        <f t="shared" si="0"/>
        <v>mwg_nemiet_QU_26</v>
      </c>
      <c r="B27" s="7" t="s">
        <v>3823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>
        <v>105.66393789935424</v>
      </c>
      <c r="AU27" s="9">
        <v>105.68687157011712</v>
      </c>
      <c r="AV27" s="9">
        <v>104.8863059427499</v>
      </c>
      <c r="AW27" s="9">
        <v>104.70338656840445</v>
      </c>
      <c r="AX27" s="9">
        <v>105.44353639491446</v>
      </c>
      <c r="AY27" s="9">
        <v>105.19023311083684</v>
      </c>
      <c r="AZ27" s="9">
        <v>105.51791676547973</v>
      </c>
      <c r="BA27" s="9">
        <v>105.68384751058899</v>
      </c>
      <c r="BB27" s="9"/>
      <c r="BC27" s="20"/>
      <c r="BD27" s="20"/>
      <c r="BE27" s="20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</row>
    <row r="28" spans="1:94" x14ac:dyDescent="0.2">
      <c r="A28" s="8" t="str">
        <f t="shared" si="0"/>
        <v>mwg_mw_QU_1</v>
      </c>
      <c r="B28" s="7" t="s">
        <v>3824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>
        <v>185.18901829149962</v>
      </c>
      <c r="AU28" s="9">
        <v>183.13179496972845</v>
      </c>
      <c r="AV28" s="9">
        <v>187.64870305541382</v>
      </c>
      <c r="AW28" s="9">
        <v>187.8311300825674</v>
      </c>
      <c r="AX28" s="9">
        <v>188.84281488765285</v>
      </c>
      <c r="AY28" s="9">
        <v>194.63577179463988</v>
      </c>
      <c r="AZ28" s="9">
        <v>202.12058863197618</v>
      </c>
      <c r="BA28" s="9">
        <v>207.21969700520461</v>
      </c>
      <c r="BB28" s="9"/>
      <c r="BC28" s="20"/>
      <c r="BD28" s="20"/>
      <c r="BE28" s="20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</row>
    <row r="29" spans="1:94" x14ac:dyDescent="0.2">
      <c r="A29" s="8" t="str">
        <f t="shared" si="0"/>
        <v>mwg_mw_QU_2</v>
      </c>
      <c r="B29" s="7" t="s">
        <v>3824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>
        <v>139.59765763080523</v>
      </c>
      <c r="AU29" s="9">
        <v>138.24840557717181</v>
      </c>
      <c r="AV29" s="9">
        <v>139.38021803355011</v>
      </c>
      <c r="AW29" s="9">
        <v>138.75693022115482</v>
      </c>
      <c r="AX29" s="9">
        <v>140.06583975215946</v>
      </c>
      <c r="AY29" s="9">
        <v>142.23099352684864</v>
      </c>
      <c r="AZ29" s="9">
        <v>146.45421936051005</v>
      </c>
      <c r="BA29" s="9">
        <v>147.95240520026877</v>
      </c>
      <c r="BB29" s="9"/>
      <c r="BC29" s="20"/>
      <c r="BD29" s="20"/>
      <c r="BE29" s="20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</row>
    <row r="30" spans="1:94" x14ac:dyDescent="0.2">
      <c r="A30" s="8" t="str">
        <f t="shared" si="0"/>
        <v>mwg_mw_QU_3</v>
      </c>
      <c r="B30" s="7" t="s">
        <v>3824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>
        <v>161.40848492519228</v>
      </c>
      <c r="AU30" s="9">
        <v>159.48959479744406</v>
      </c>
      <c r="AV30" s="9">
        <v>160.71946488345679</v>
      </c>
      <c r="AW30" s="9">
        <v>160.86946475425279</v>
      </c>
      <c r="AX30" s="9">
        <v>161.53402426478706</v>
      </c>
      <c r="AY30" s="9">
        <v>166.23538176421508</v>
      </c>
      <c r="AZ30" s="9">
        <v>170.99664146182971</v>
      </c>
      <c r="BA30" s="9">
        <v>173.74784591528189</v>
      </c>
      <c r="BB30" s="9"/>
      <c r="BC30" s="20"/>
      <c r="BD30" s="20"/>
      <c r="BE30" s="20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</row>
    <row r="31" spans="1:94" x14ac:dyDescent="0.2">
      <c r="A31" s="8" t="str">
        <f t="shared" si="0"/>
        <v>mwg_mw_QU_4</v>
      </c>
      <c r="B31" s="7" t="s">
        <v>3824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>
        <v>130.37202247630481</v>
      </c>
      <c r="AU31" s="9">
        <v>128.71041380987427</v>
      </c>
      <c r="AV31" s="9">
        <v>128.73693219082051</v>
      </c>
      <c r="AW31" s="9">
        <v>127.88140632656548</v>
      </c>
      <c r="AX31" s="9">
        <v>129.71127580436718</v>
      </c>
      <c r="AY31" s="9">
        <v>129.0639406719518</v>
      </c>
      <c r="AZ31" s="9">
        <v>131.10245664015204</v>
      </c>
      <c r="BA31" s="9">
        <v>130.93553577555906</v>
      </c>
      <c r="BB31" s="9"/>
      <c r="BC31" s="20"/>
      <c r="BD31" s="20"/>
      <c r="BE31" s="20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</row>
    <row r="32" spans="1:94" x14ac:dyDescent="0.2">
      <c r="A32" s="8" t="str">
        <f t="shared" si="0"/>
        <v>mwg_mw_QU_5</v>
      </c>
      <c r="B32" s="7" t="s">
        <v>3824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>
        <v>164.32920072783236</v>
      </c>
      <c r="AU32" s="9">
        <v>162.82136130708074</v>
      </c>
      <c r="AV32" s="9">
        <v>165.08233398524874</v>
      </c>
      <c r="AW32" s="9">
        <v>165.02648514589407</v>
      </c>
      <c r="AX32" s="9">
        <v>165.84689105047818</v>
      </c>
      <c r="AY32" s="9">
        <v>169.92054142566943</v>
      </c>
      <c r="AZ32" s="9">
        <v>177.90938733570911</v>
      </c>
      <c r="BA32" s="9">
        <v>182.13527765555941</v>
      </c>
      <c r="BB32" s="9"/>
      <c r="BC32" s="20"/>
      <c r="BD32" s="20"/>
      <c r="BE32" s="20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</row>
    <row r="33" spans="1:94" x14ac:dyDescent="0.2">
      <c r="A33" s="8" t="str">
        <f t="shared" si="0"/>
        <v>mwg_mw_QU_6</v>
      </c>
      <c r="B33" s="7" t="s">
        <v>3824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>
        <v>155.90751368505374</v>
      </c>
      <c r="AU33" s="9">
        <v>153.99070477655579</v>
      </c>
      <c r="AV33" s="9">
        <v>153.96137849436946</v>
      </c>
      <c r="AW33" s="9">
        <v>154.10176314901568</v>
      </c>
      <c r="AX33" s="9">
        <v>154.97508762136562</v>
      </c>
      <c r="AY33" s="9">
        <v>158.79886181632185</v>
      </c>
      <c r="AZ33" s="9">
        <v>163.79219278683726</v>
      </c>
      <c r="BA33" s="9">
        <v>165.62343124689818</v>
      </c>
      <c r="BB33" s="9"/>
      <c r="BC33" s="20"/>
      <c r="BD33" s="20"/>
      <c r="BE33" s="20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</row>
    <row r="34" spans="1:94" x14ac:dyDescent="0.2">
      <c r="A34" s="8" t="str">
        <f t="shared" si="0"/>
        <v>mwg_mw_QU_7</v>
      </c>
      <c r="B34" s="7" t="s">
        <v>3824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>
        <v>162.1993281912147</v>
      </c>
      <c r="AU34" s="9">
        <v>160.16455053768496</v>
      </c>
      <c r="AV34" s="9">
        <v>160.97301655452011</v>
      </c>
      <c r="AW34" s="9">
        <v>161.40156318435555</v>
      </c>
      <c r="AX34" s="9">
        <v>159.92940945567202</v>
      </c>
      <c r="AY34" s="9">
        <v>164.73921854442051</v>
      </c>
      <c r="AZ34" s="9">
        <v>169.01349329632592</v>
      </c>
      <c r="BA34" s="9">
        <v>169.74815691278241</v>
      </c>
      <c r="BB34" s="9"/>
      <c r="BC34" s="20"/>
      <c r="BD34" s="20"/>
      <c r="BE34" s="20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</row>
    <row r="35" spans="1:94" x14ac:dyDescent="0.2">
      <c r="A35" s="8" t="str">
        <f t="shared" si="0"/>
        <v>mwg_mw_QU_8</v>
      </c>
      <c r="B35" s="7" t="s">
        <v>3824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>
        <v>162.08024099414195</v>
      </c>
      <c r="AU35" s="9">
        <v>160.92594697941817</v>
      </c>
      <c r="AV35" s="9">
        <v>161.2597997760856</v>
      </c>
      <c r="AW35" s="9">
        <v>157.86533416232967</v>
      </c>
      <c r="AX35" s="9">
        <v>159.06462287098225</v>
      </c>
      <c r="AY35" s="9">
        <v>162.38178518710831</v>
      </c>
      <c r="AZ35" s="9">
        <v>170.25876393571977</v>
      </c>
      <c r="BA35" s="9">
        <v>172.49580668791765</v>
      </c>
      <c r="BB35" s="9"/>
      <c r="BC35" s="20"/>
      <c r="BD35" s="20"/>
      <c r="BE35" s="20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</row>
    <row r="36" spans="1:94" x14ac:dyDescent="0.2">
      <c r="A36" s="8" t="str">
        <f t="shared" si="0"/>
        <v>mwg_mw_QU_9</v>
      </c>
      <c r="B36" s="7" t="s">
        <v>3824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>
        <v>189.16504560129232</v>
      </c>
      <c r="AU36" s="9">
        <v>187.67205490913551</v>
      </c>
      <c r="AV36" s="9">
        <v>191.50119097404757</v>
      </c>
      <c r="AW36" s="9">
        <v>191.62645372287409</v>
      </c>
      <c r="AX36" s="9">
        <v>191.94575758260163</v>
      </c>
      <c r="AY36" s="9">
        <v>198.36004575763442</v>
      </c>
      <c r="AZ36" s="9">
        <v>206.38845711353565</v>
      </c>
      <c r="BA36" s="9">
        <v>210.56630542055879</v>
      </c>
      <c r="BB36" s="9"/>
      <c r="BC36" s="20"/>
      <c r="BD36" s="20"/>
      <c r="BE36" s="20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</row>
    <row r="37" spans="1:94" x14ac:dyDescent="0.2">
      <c r="A37" s="8" t="str">
        <f t="shared" si="0"/>
        <v>mwg_mw_QU_10</v>
      </c>
      <c r="B37" s="7" t="s">
        <v>3824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>
        <v>143.48938519163937</v>
      </c>
      <c r="AU37" s="9">
        <v>140.52426654806857</v>
      </c>
      <c r="AV37" s="9">
        <v>139.56504310545611</v>
      </c>
      <c r="AW37" s="9">
        <v>139.87114271048395</v>
      </c>
      <c r="AX37" s="9">
        <v>140.77580956611925</v>
      </c>
      <c r="AY37" s="9">
        <v>142.84426310143351</v>
      </c>
      <c r="AZ37" s="9">
        <v>146.78959676026196</v>
      </c>
      <c r="BA37" s="9">
        <v>147.8931294395251</v>
      </c>
      <c r="BB37" s="9"/>
      <c r="BC37" s="20"/>
      <c r="BD37" s="20"/>
      <c r="BE37" s="20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</row>
    <row r="38" spans="1:94" x14ac:dyDescent="0.2">
      <c r="A38" s="8" t="str">
        <f t="shared" si="0"/>
        <v>mwg_mw_QU_11</v>
      </c>
      <c r="B38" s="7" t="s">
        <v>3824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>
        <v>139.15007526040586</v>
      </c>
      <c r="AU38" s="9">
        <v>135.23008290117232</v>
      </c>
      <c r="AV38" s="9">
        <v>134.67101116895114</v>
      </c>
      <c r="AW38" s="9">
        <v>134.35039028542508</v>
      </c>
      <c r="AX38" s="9">
        <v>135.75396824863876</v>
      </c>
      <c r="AY38" s="9">
        <v>137.21261726735796</v>
      </c>
      <c r="AZ38" s="9">
        <v>141.04130094367687</v>
      </c>
      <c r="BA38" s="9">
        <v>142.7781828385771</v>
      </c>
      <c r="BB38" s="9"/>
      <c r="BC38" s="20"/>
      <c r="BD38" s="20"/>
      <c r="BE38" s="20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</row>
    <row r="39" spans="1:94" x14ac:dyDescent="0.2">
      <c r="A39" s="8" t="str">
        <f t="shared" si="0"/>
        <v>mwg_mw_QU_12</v>
      </c>
      <c r="B39" s="7" t="s">
        <v>3824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>
        <v>196.64276030771936</v>
      </c>
      <c r="AU39" s="9">
        <v>194.86220603046672</v>
      </c>
      <c r="AV39" s="9">
        <v>197.5181105345072</v>
      </c>
      <c r="AW39" s="9">
        <v>200.96829813852491</v>
      </c>
      <c r="AX39" s="9">
        <v>208.00664925679047</v>
      </c>
      <c r="AY39" s="9">
        <v>211.95508020939366</v>
      </c>
      <c r="AZ39" s="9">
        <v>218.91691248396305</v>
      </c>
      <c r="BA39" s="9">
        <v>223.59873519128689</v>
      </c>
      <c r="BB39" s="9"/>
      <c r="BC39" s="20"/>
      <c r="BD39" s="20"/>
      <c r="BE39" s="20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</row>
    <row r="40" spans="1:94" x14ac:dyDescent="0.2">
      <c r="A40" s="8" t="str">
        <f t="shared" si="0"/>
        <v>mwg_mw_QU_13</v>
      </c>
      <c r="B40" s="7" t="s">
        <v>3824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>
        <v>157.16450906739425</v>
      </c>
      <c r="AU40" s="9">
        <v>153.43709083191428</v>
      </c>
      <c r="AV40" s="9">
        <v>154.2993436150112</v>
      </c>
      <c r="AW40" s="9">
        <v>153.58600153074806</v>
      </c>
      <c r="AX40" s="9">
        <v>156.26321944471078</v>
      </c>
      <c r="AY40" s="9">
        <v>160.06242339996757</v>
      </c>
      <c r="AZ40" s="9">
        <v>164.54393520310475</v>
      </c>
      <c r="BA40" s="9">
        <v>166.33572837015768</v>
      </c>
      <c r="BB40" s="9"/>
      <c r="BC40" s="20"/>
      <c r="BD40" s="20"/>
      <c r="BE40" s="20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</row>
    <row r="41" spans="1:94" x14ac:dyDescent="0.2">
      <c r="A41" s="8" t="str">
        <f t="shared" si="0"/>
        <v>mwg_mw_QU_14</v>
      </c>
      <c r="B41" s="7" t="s">
        <v>3824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>
        <v>144.69403329247558</v>
      </c>
      <c r="AU41" s="9">
        <v>143.9818725953927</v>
      </c>
      <c r="AV41" s="9">
        <v>143.95251789493432</v>
      </c>
      <c r="AW41" s="9">
        <v>141.91576242674313</v>
      </c>
      <c r="AX41" s="9">
        <v>141.72384919031575</v>
      </c>
      <c r="AY41" s="9">
        <v>143.95279865085413</v>
      </c>
      <c r="AZ41" s="9">
        <v>148.67874756953023</v>
      </c>
      <c r="BA41" s="9">
        <v>150.16184038346336</v>
      </c>
      <c r="BB41" s="9"/>
      <c r="BC41" s="20"/>
      <c r="BD41" s="20"/>
      <c r="BE41" s="20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</row>
    <row r="42" spans="1:94" x14ac:dyDescent="0.2">
      <c r="A42" s="8" t="str">
        <f t="shared" si="0"/>
        <v>mwg_mw_QU_15</v>
      </c>
      <c r="B42" s="7" t="s">
        <v>3824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>
        <v>139.47429723895218</v>
      </c>
      <c r="AU42" s="9">
        <v>138.98932514798835</v>
      </c>
      <c r="AV42" s="9">
        <v>138.19520080754629</v>
      </c>
      <c r="AW42" s="9">
        <v>137.74891135864104</v>
      </c>
      <c r="AX42" s="9">
        <v>139.58738210801303</v>
      </c>
      <c r="AY42" s="9">
        <v>140.48623886006862</v>
      </c>
      <c r="AZ42" s="9">
        <v>144.14836034166149</v>
      </c>
      <c r="BA42" s="9">
        <v>145.48793452301865</v>
      </c>
      <c r="BB42" s="9"/>
      <c r="BC42" s="20"/>
      <c r="BD42" s="20"/>
      <c r="BE42" s="20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</row>
    <row r="43" spans="1:94" x14ac:dyDescent="0.2">
      <c r="A43" s="8" t="str">
        <f t="shared" si="0"/>
        <v>mwg_mw_QU_16</v>
      </c>
      <c r="B43" s="7" t="s">
        <v>3824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>
        <v>139.47429723895218</v>
      </c>
      <c r="AU43" s="9">
        <v>138.98932514798875</v>
      </c>
      <c r="AV43" s="9">
        <v>138.19520080754629</v>
      </c>
      <c r="AW43" s="9">
        <v>137.74891135864104</v>
      </c>
      <c r="AX43" s="9">
        <v>139.58738210801303</v>
      </c>
      <c r="AY43" s="9">
        <v>140.48623886006862</v>
      </c>
      <c r="AZ43" s="9">
        <v>144.14836034166149</v>
      </c>
      <c r="BA43" s="9">
        <v>145.48793452301865</v>
      </c>
      <c r="BB43" s="9"/>
      <c r="BC43" s="20"/>
      <c r="BD43" s="20"/>
      <c r="BE43" s="20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</row>
    <row r="44" spans="1:94" x14ac:dyDescent="0.2">
      <c r="A44" s="8" t="str">
        <f t="shared" si="0"/>
        <v>mwg_mw_QU_17</v>
      </c>
      <c r="B44" s="7" t="s">
        <v>3824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>
        <v>161.01430848081623</v>
      </c>
      <c r="AU44" s="9">
        <v>158.40651614673848</v>
      </c>
      <c r="AV44" s="9">
        <v>159.34658973286423</v>
      </c>
      <c r="AW44" s="9">
        <v>159.00868200820742</v>
      </c>
      <c r="AX44" s="9">
        <v>160.63711022288814</v>
      </c>
      <c r="AY44" s="9">
        <v>163.90135316500192</v>
      </c>
      <c r="AZ44" s="9">
        <v>170.26004990612981</v>
      </c>
      <c r="BA44" s="9">
        <v>172.51040982661939</v>
      </c>
      <c r="BB44" s="9"/>
      <c r="BC44" s="20"/>
      <c r="BD44" s="20"/>
      <c r="BE44" s="20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</row>
    <row r="45" spans="1:94" x14ac:dyDescent="0.2">
      <c r="A45" s="8" t="str">
        <f t="shared" si="0"/>
        <v>mwg_mw_QU_18</v>
      </c>
      <c r="B45" s="7" t="s">
        <v>3824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>
        <v>160.93708741275239</v>
      </c>
      <c r="AU45" s="9">
        <v>159.60209669219347</v>
      </c>
      <c r="AV45" s="9">
        <v>160.59435954218426</v>
      </c>
      <c r="AW45" s="9">
        <v>161.40406025600203</v>
      </c>
      <c r="AX45" s="9">
        <v>164.78867380388519</v>
      </c>
      <c r="AY45" s="9">
        <v>171.4000616334751</v>
      </c>
      <c r="AZ45" s="9">
        <v>178.83538626144647</v>
      </c>
      <c r="BA45" s="9">
        <v>182.59049505651242</v>
      </c>
      <c r="BB45" s="9"/>
      <c r="BC45" s="20"/>
      <c r="BD45" s="20"/>
      <c r="BE45" s="20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</row>
    <row r="46" spans="1:94" x14ac:dyDescent="0.2">
      <c r="A46" s="8" t="str">
        <f t="shared" si="0"/>
        <v>mwg_mw_QU_19</v>
      </c>
      <c r="B46" s="7" t="s">
        <v>3824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>
        <v>152.63676766927418</v>
      </c>
      <c r="AU46" s="9">
        <v>149.58315715444425</v>
      </c>
      <c r="AV46" s="9">
        <v>149.44041704622364</v>
      </c>
      <c r="AW46" s="9">
        <v>148.95784664365948</v>
      </c>
      <c r="AX46" s="9">
        <v>149.80058924544292</v>
      </c>
      <c r="AY46" s="9">
        <v>152.51629763868772</v>
      </c>
      <c r="AZ46" s="9">
        <v>156.90956663521928</v>
      </c>
      <c r="BA46" s="9">
        <v>158.56047508194717</v>
      </c>
      <c r="BB46" s="9"/>
      <c r="BC46" s="20"/>
      <c r="BD46" s="20"/>
      <c r="BE46" s="20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</row>
    <row r="47" spans="1:94" x14ac:dyDescent="0.2">
      <c r="A47" s="8" t="str">
        <f t="shared" si="0"/>
        <v>mwg_mw_QU_20</v>
      </c>
      <c r="B47" s="7" t="s">
        <v>3824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>
        <v>150.02764766340525</v>
      </c>
      <c r="AU47" s="9">
        <v>148.01544275932793</v>
      </c>
      <c r="AV47" s="9">
        <v>148.02713665492416</v>
      </c>
      <c r="AW47" s="9">
        <v>148.1645289891365</v>
      </c>
      <c r="AX47" s="9">
        <v>148.86829219907943</v>
      </c>
      <c r="AY47" s="9">
        <v>151.32617105099405</v>
      </c>
      <c r="AZ47" s="9">
        <v>155.76536999993382</v>
      </c>
      <c r="BA47" s="9">
        <v>157.36681663334059</v>
      </c>
      <c r="BB47" s="9"/>
      <c r="BC47" s="20"/>
      <c r="BD47" s="20"/>
      <c r="BE47" s="20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</row>
    <row r="48" spans="1:94" x14ac:dyDescent="0.2">
      <c r="A48" s="8" t="str">
        <f t="shared" si="0"/>
        <v>mwg_mw_QU_21</v>
      </c>
      <c r="B48" s="7" t="s">
        <v>3824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>
        <v>145.64169739445751</v>
      </c>
      <c r="AU48" s="9">
        <v>141.29117667654563</v>
      </c>
      <c r="AV48" s="9">
        <v>141.11804942099158</v>
      </c>
      <c r="AW48" s="9">
        <v>141.93522489464212</v>
      </c>
      <c r="AX48" s="9">
        <v>143.22070863978357</v>
      </c>
      <c r="AY48" s="9">
        <v>143.96384510220446</v>
      </c>
      <c r="AZ48" s="9">
        <v>146.5249046814879</v>
      </c>
      <c r="BA48" s="9">
        <v>148.66456882526543</v>
      </c>
      <c r="BB48" s="9"/>
      <c r="BC48" s="20"/>
      <c r="BD48" s="20"/>
      <c r="BE48" s="20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</row>
    <row r="49" spans="1:94" x14ac:dyDescent="0.2">
      <c r="A49" s="8" t="str">
        <f t="shared" si="0"/>
        <v>mwg_mw_QU_22</v>
      </c>
      <c r="B49" s="7" t="s">
        <v>3824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>
        <v>150.83701280048888</v>
      </c>
      <c r="AU49" s="9">
        <v>148.13968838990027</v>
      </c>
      <c r="AV49" s="9">
        <v>148.5404512654157</v>
      </c>
      <c r="AW49" s="9">
        <v>148.15040822293065</v>
      </c>
      <c r="AX49" s="9">
        <v>149.89447078796357</v>
      </c>
      <c r="AY49" s="9">
        <v>150.90348011531128</v>
      </c>
      <c r="AZ49" s="9">
        <v>155.75428938258443</v>
      </c>
      <c r="BA49" s="9">
        <v>157.5871794280576</v>
      </c>
      <c r="BB49" s="9"/>
      <c r="BC49" s="20"/>
      <c r="BD49" s="20"/>
      <c r="BE49" s="20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</row>
    <row r="50" spans="1:94" x14ac:dyDescent="0.2">
      <c r="A50" s="8" t="str">
        <f t="shared" si="0"/>
        <v>mwg_mw_QU_23</v>
      </c>
      <c r="B50" s="7" t="s">
        <v>3824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>
        <v>139.46975559233516</v>
      </c>
      <c r="AU50" s="9">
        <v>136.56929969514428</v>
      </c>
      <c r="AV50" s="9">
        <v>135.88773793918986</v>
      </c>
      <c r="AW50" s="9">
        <v>136.0492937079166</v>
      </c>
      <c r="AX50" s="9">
        <v>137.67860453033936</v>
      </c>
      <c r="AY50" s="9">
        <v>139.89530669940498</v>
      </c>
      <c r="AZ50" s="9">
        <v>143.15973157327272</v>
      </c>
      <c r="BA50" s="9">
        <v>144.38723208987932</v>
      </c>
      <c r="BB50" s="9"/>
      <c r="BC50" s="20"/>
      <c r="BD50" s="20"/>
      <c r="BE50" s="20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</row>
    <row r="51" spans="1:94" x14ac:dyDescent="0.2">
      <c r="A51" s="8" t="str">
        <f t="shared" si="0"/>
        <v>mwg_mw_QU_24</v>
      </c>
      <c r="B51" s="7" t="s">
        <v>3824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>
        <v>157.62401562432186</v>
      </c>
      <c r="AU51" s="9">
        <v>156.49864223535528</v>
      </c>
      <c r="AV51" s="9">
        <v>158.34179589320249</v>
      </c>
      <c r="AW51" s="9">
        <v>159.78919200455158</v>
      </c>
      <c r="AX51" s="9">
        <v>160.0237707474607</v>
      </c>
      <c r="AY51" s="9">
        <v>164.53453231222122</v>
      </c>
      <c r="AZ51" s="9">
        <v>169.43560096480917</v>
      </c>
      <c r="BA51" s="9">
        <v>172.07965871161372</v>
      </c>
      <c r="BB51" s="9"/>
      <c r="BC51" s="20"/>
      <c r="BD51" s="20"/>
      <c r="BE51" s="20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</row>
    <row r="52" spans="1:94" x14ac:dyDescent="0.2">
      <c r="A52" s="8" t="str">
        <f t="shared" si="0"/>
        <v>mwg_mw_QU_25</v>
      </c>
      <c r="B52" s="7" t="s">
        <v>3824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>
        <v>170.89512936022498</v>
      </c>
      <c r="AU52" s="9">
        <v>170.36860394802076</v>
      </c>
      <c r="AV52" s="9">
        <v>171.72900666402947</v>
      </c>
      <c r="AW52" s="9">
        <v>173.72375045509688</v>
      </c>
      <c r="AX52" s="9">
        <v>176.17346765492616</v>
      </c>
      <c r="AY52" s="9">
        <v>180.04011583466476</v>
      </c>
      <c r="AZ52" s="9">
        <v>187.24334223443452</v>
      </c>
      <c r="BA52" s="9">
        <v>191.96282528616459</v>
      </c>
      <c r="BB52" s="9"/>
      <c r="BC52" s="20"/>
      <c r="BD52" s="20"/>
      <c r="BE52" s="20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</row>
    <row r="53" spans="1:94" x14ac:dyDescent="0.2">
      <c r="A53" s="8" t="str">
        <f t="shared" si="0"/>
        <v>mwg_mw_QU_26</v>
      </c>
      <c r="B53" s="7" t="s">
        <v>3824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>
        <v>124.39583314615339</v>
      </c>
      <c r="AU53" s="9">
        <v>123.49519763419478</v>
      </c>
      <c r="AV53" s="9">
        <v>121.90452186611473</v>
      </c>
      <c r="AW53" s="9">
        <v>121.4637526417814</v>
      </c>
      <c r="AX53" s="9">
        <v>123.71942094608259</v>
      </c>
      <c r="AY53" s="9">
        <v>124.05117211261762</v>
      </c>
      <c r="AZ53" s="9">
        <v>125.88161063244326</v>
      </c>
      <c r="BA53" s="9">
        <v>126.18353407080203</v>
      </c>
      <c r="BB53" s="9"/>
      <c r="BC53" s="20"/>
      <c r="BD53" s="20"/>
      <c r="BE53" s="20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</row>
    <row r="54" spans="1:94" x14ac:dyDescent="0.2">
      <c r="A54" s="8" t="str">
        <f t="shared" si="0"/>
        <v>bue_nemiet_QU_1</v>
      </c>
      <c r="B54" s="7" t="s">
        <v>3825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>
        <v>95.860120175597686</v>
      </c>
      <c r="AU54" s="9">
        <v>91.300822840427401</v>
      </c>
      <c r="AV54" s="9">
        <v>95.880164638506386</v>
      </c>
      <c r="AW54" s="9">
        <v>96.77250961651049</v>
      </c>
      <c r="AX54" s="9">
        <v>96.916022148434593</v>
      </c>
      <c r="AY54" s="9">
        <v>93.79908628806109</v>
      </c>
      <c r="AZ54" s="9">
        <v>97.983238895886288</v>
      </c>
      <c r="BA54" s="9">
        <v>101.27882692453736</v>
      </c>
      <c r="BB54" s="9"/>
      <c r="BC54" s="20"/>
      <c r="BD54" s="20"/>
      <c r="BE54" s="20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</row>
    <row r="55" spans="1:94" x14ac:dyDescent="0.2">
      <c r="A55" s="8" t="str">
        <f t="shared" si="0"/>
        <v>bue_nemiet_QU_2</v>
      </c>
      <c r="B55" s="7" t="s">
        <v>3825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>
        <v>96.293170333134441</v>
      </c>
      <c r="AU55" s="9">
        <v>90.487196885291226</v>
      </c>
      <c r="AV55" s="9">
        <v>94.406372234129918</v>
      </c>
      <c r="AW55" s="9">
        <v>94.935189974173824</v>
      </c>
      <c r="AX55" s="9">
        <v>92.079938807791834</v>
      </c>
      <c r="AY55" s="9">
        <v>87.392824497046377</v>
      </c>
      <c r="AZ55" s="9">
        <v>91.618918965884546</v>
      </c>
      <c r="BA55" s="9">
        <v>91.326763246793746</v>
      </c>
      <c r="BB55" s="9"/>
      <c r="BC55" s="20"/>
      <c r="BD55" s="20"/>
      <c r="BE55" s="20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</row>
    <row r="56" spans="1:94" x14ac:dyDescent="0.2">
      <c r="A56" s="8" t="str">
        <f t="shared" si="0"/>
        <v>bue_nemiet_QU_3</v>
      </c>
      <c r="B56" s="7" t="s">
        <v>3825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>
        <v>107.32127027943399</v>
      </c>
      <c r="AU56" s="9">
        <v>101.95659773835075</v>
      </c>
      <c r="AV56" s="9">
        <v>106.15083501531906</v>
      </c>
      <c r="AW56" s="9">
        <v>102.07343752486449</v>
      </c>
      <c r="AX56" s="9">
        <v>99.252383799887284</v>
      </c>
      <c r="AY56" s="9">
        <v>93.368194916408612</v>
      </c>
      <c r="AZ56" s="9">
        <v>98.892009137670499</v>
      </c>
      <c r="BA56" s="9">
        <v>104.20344782032045</v>
      </c>
      <c r="BB56" s="9"/>
      <c r="BC56" s="20"/>
      <c r="BD56" s="20"/>
      <c r="BE56" s="20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</row>
    <row r="57" spans="1:94" x14ac:dyDescent="0.2">
      <c r="A57" s="8" t="str">
        <f t="shared" si="0"/>
        <v>bue_nemiet_QU_5</v>
      </c>
      <c r="B57" s="7" t="s">
        <v>3825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>
        <v>85.018178766071017</v>
      </c>
      <c r="AU57" s="9">
        <v>79.781255607306733</v>
      </c>
      <c r="AV57" s="9">
        <v>84.654171346230584</v>
      </c>
      <c r="AW57" s="9">
        <v>86.325042705504401</v>
      </c>
      <c r="AX57" s="9">
        <v>84.14432636515653</v>
      </c>
      <c r="AY57" s="9">
        <v>78.78043844538162</v>
      </c>
      <c r="AZ57" s="9">
        <v>83.616954219868958</v>
      </c>
      <c r="BA57" s="9">
        <v>81.399994153017545</v>
      </c>
      <c r="BB57" s="9"/>
      <c r="BC57" s="20"/>
      <c r="BD57" s="20"/>
      <c r="BE57" s="20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">
      <c r="A58" s="8" t="str">
        <f t="shared" si="0"/>
        <v>bue_nemiet_QU_9</v>
      </c>
      <c r="B58" s="7" t="s">
        <v>3825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>
        <v>73.103523307335749</v>
      </c>
      <c r="AU58" s="9">
        <v>77.345590596775111</v>
      </c>
      <c r="AV58" s="9">
        <v>81.885720051271818</v>
      </c>
      <c r="AW58" s="9">
        <v>86.6528559770627</v>
      </c>
      <c r="AX58" s="9">
        <v>90.81350044374129</v>
      </c>
      <c r="AY58" s="9">
        <v>95.819336995465846</v>
      </c>
      <c r="AZ58" s="9">
        <v>101.29353824415732</v>
      </c>
      <c r="BA58" s="9">
        <v>107.04144948601697</v>
      </c>
      <c r="BB58" s="9"/>
      <c r="BC58" s="20"/>
      <c r="BD58" s="20"/>
      <c r="BE58" s="20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</row>
    <row r="59" spans="1:94" x14ac:dyDescent="0.2">
      <c r="A59" s="8" t="str">
        <f t="shared" si="0"/>
        <v>bue_nemiet_QU_10</v>
      </c>
      <c r="B59" s="7" t="s">
        <v>3825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>
        <v>90.785944690174233</v>
      </c>
      <c r="AU59" s="9">
        <v>85.176870799731248</v>
      </c>
      <c r="AV59" s="9">
        <v>90.394651041179969</v>
      </c>
      <c r="AW59" s="9">
        <v>95.873320283998623</v>
      </c>
      <c r="AX59" s="9">
        <v>101.2965957526466</v>
      </c>
      <c r="AY59" s="9">
        <v>101.33371618550025</v>
      </c>
      <c r="AZ59" s="9">
        <v>107.37413848239382</v>
      </c>
      <c r="BA59" s="9">
        <v>101.03169510158723</v>
      </c>
      <c r="BB59" s="9"/>
      <c r="BC59" s="20"/>
      <c r="BD59" s="20"/>
      <c r="BE59" s="20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</row>
    <row r="60" spans="1:94" x14ac:dyDescent="0.2">
      <c r="A60" s="8" t="str">
        <f t="shared" si="0"/>
        <v>bue_nemiet_QU_11</v>
      </c>
      <c r="B60" s="7" t="s">
        <v>3825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>
        <v>97.17930318221724</v>
      </c>
      <c r="AU60" s="9">
        <v>92.573464479224853</v>
      </c>
      <c r="AV60" s="9">
        <v>95.539160084863454</v>
      </c>
      <c r="AW60" s="9">
        <v>95.636216669101856</v>
      </c>
      <c r="AX60" s="9">
        <v>98.569233396948988</v>
      </c>
      <c r="AY60" s="9">
        <v>97.280991612250688</v>
      </c>
      <c r="AZ60" s="9">
        <v>103.29841983380783</v>
      </c>
      <c r="BA60" s="9">
        <v>102.67221006530487</v>
      </c>
      <c r="BB60" s="9"/>
      <c r="BC60" s="20"/>
      <c r="BD60" s="20"/>
      <c r="BE60" s="20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</row>
    <row r="61" spans="1:94" x14ac:dyDescent="0.2">
      <c r="A61" s="8" t="str">
        <f t="shared" si="0"/>
        <v>bue_nemiet_QU_12</v>
      </c>
      <c r="B61" s="7" t="s">
        <v>3825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>
        <v>98.261641792875125</v>
      </c>
      <c r="AU61" s="9">
        <v>92.569991370905925</v>
      </c>
      <c r="AV61" s="9">
        <v>97.896391480698171</v>
      </c>
      <c r="AW61" s="9">
        <v>97.016080250688958</v>
      </c>
      <c r="AX61" s="9">
        <v>94.008305498664967</v>
      </c>
      <c r="AY61" s="9">
        <v>88.394568906100872</v>
      </c>
      <c r="AZ61" s="9">
        <v>92.901563850084841</v>
      </c>
      <c r="BA61" s="9">
        <v>89.318452264228071</v>
      </c>
      <c r="BB61" s="9"/>
      <c r="BC61" s="20"/>
      <c r="BD61" s="20"/>
      <c r="BE61" s="20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</row>
    <row r="62" spans="1:94" x14ac:dyDescent="0.2">
      <c r="A62" s="8" t="str">
        <f t="shared" si="0"/>
        <v>bue_nemiet_QU_13</v>
      </c>
      <c r="B62" s="7" t="s">
        <v>3825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>
        <v>96.358979731562115</v>
      </c>
      <c r="AU62" s="9">
        <v>90.743497128683629</v>
      </c>
      <c r="AV62" s="9">
        <v>96.110170175513417</v>
      </c>
      <c r="AW62" s="9">
        <v>101.74517683989994</v>
      </c>
      <c r="AX62" s="9">
        <v>96.466989957621266</v>
      </c>
      <c r="AY62" s="9">
        <v>90.558101259157169</v>
      </c>
      <c r="AZ62" s="9">
        <v>92.790296515094028</v>
      </c>
      <c r="BA62" s="9">
        <v>91.117698163419476</v>
      </c>
      <c r="BB62" s="9"/>
      <c r="BC62" s="20"/>
      <c r="BD62" s="20"/>
      <c r="BE62" s="20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</row>
    <row r="63" spans="1:94" x14ac:dyDescent="0.2">
      <c r="A63" s="8" t="str">
        <f t="shared" si="0"/>
        <v>bue_nemiet_QU_14</v>
      </c>
      <c r="B63" s="7" t="s">
        <v>3825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>
        <v>97.439061350810519</v>
      </c>
      <c r="AU63" s="9">
        <v>91.183602406623294</v>
      </c>
      <c r="AV63" s="9">
        <v>96.982942905476918</v>
      </c>
      <c r="AW63" s="9">
        <v>103.07225033377445</v>
      </c>
      <c r="AX63" s="9">
        <v>108.1328751943887</v>
      </c>
      <c r="AY63" s="9">
        <v>114.39687933976489</v>
      </c>
      <c r="AZ63" s="9">
        <v>121.37602358214315</v>
      </c>
      <c r="BA63" s="9">
        <v>128.70412505720617</v>
      </c>
      <c r="BB63" s="9"/>
      <c r="BC63" s="20"/>
      <c r="BD63" s="20"/>
      <c r="BE63" s="20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</row>
    <row r="64" spans="1:94" x14ac:dyDescent="0.2">
      <c r="A64" s="8" t="str">
        <f t="shared" si="0"/>
        <v>bue_nemiet_QU_17</v>
      </c>
      <c r="B64" s="7" t="s">
        <v>3825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>
        <v>88.920376563333633</v>
      </c>
      <c r="AU64" s="9">
        <v>84.842323596929504</v>
      </c>
      <c r="AV64" s="9">
        <v>90.036359512543171</v>
      </c>
      <c r="AW64" s="9">
        <v>93.726595867778258</v>
      </c>
      <c r="AX64" s="9">
        <v>96.66972593235657</v>
      </c>
      <c r="AY64" s="9">
        <v>93.376664325137057</v>
      </c>
      <c r="AZ64" s="9">
        <v>97.796765312559444</v>
      </c>
      <c r="BA64" s="9">
        <v>97.453157328966782</v>
      </c>
      <c r="BB64" s="9"/>
      <c r="BC64" s="20"/>
      <c r="BD64" s="20"/>
      <c r="BE64" s="20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</row>
    <row r="65" spans="1:94" x14ac:dyDescent="0.2">
      <c r="A65" s="8" t="str">
        <f t="shared" si="0"/>
        <v>bue_nemiet_QU_18</v>
      </c>
      <c r="B65" s="7" t="s">
        <v>3825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>
        <v>88.585705473021633</v>
      </c>
      <c r="AU65" s="9">
        <v>83.076115577011336</v>
      </c>
      <c r="AV65" s="9">
        <v>86.180662921618051</v>
      </c>
      <c r="AW65" s="9">
        <v>90.220010129187671</v>
      </c>
      <c r="AX65" s="9">
        <v>92.152782712587069</v>
      </c>
      <c r="AY65" s="9">
        <v>88.130115677237981</v>
      </c>
      <c r="AZ65" s="9">
        <v>93.519940747269487</v>
      </c>
      <c r="BA65" s="9">
        <v>98.786194244288311</v>
      </c>
      <c r="BB65" s="9"/>
      <c r="BC65" s="20"/>
      <c r="BD65" s="20"/>
      <c r="BE65" s="20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</row>
    <row r="66" spans="1:94" x14ac:dyDescent="0.2">
      <c r="A66" s="8" t="str">
        <f t="shared" ref="A66:A129" si="1">CONCATENATE(B66,"_",C66,"_",D66)</f>
        <v>bue_nemiet_QU_19</v>
      </c>
      <c r="B66" s="7" t="s">
        <v>3825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>
        <v>105.27322824543801</v>
      </c>
      <c r="AU66" s="9">
        <v>98.888418276318703</v>
      </c>
      <c r="AV66" s="9">
        <v>98.919207233260764</v>
      </c>
      <c r="AW66" s="9">
        <v>100.55410725588187</v>
      </c>
      <c r="AX66" s="9">
        <v>99.347475934946559</v>
      </c>
      <c r="AY66" s="9">
        <v>95.405614328655147</v>
      </c>
      <c r="AZ66" s="9">
        <v>100.4632225879369</v>
      </c>
      <c r="BA66" s="9">
        <v>104.11387275868708</v>
      </c>
      <c r="BB66" s="9"/>
      <c r="BC66" s="20"/>
      <c r="BD66" s="20"/>
      <c r="BE66" s="20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</row>
    <row r="67" spans="1:94" x14ac:dyDescent="0.2">
      <c r="A67" s="8" t="str">
        <f t="shared" si="1"/>
        <v>bue_nemiet_QU_20</v>
      </c>
      <c r="B67" s="7" t="s">
        <v>3825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>
        <v>106.83491430585772</v>
      </c>
      <c r="AU67" s="9">
        <v>100.16133425608238</v>
      </c>
      <c r="AV67" s="9">
        <v>106.41367159786923</v>
      </c>
      <c r="AW67" s="9">
        <v>109.68208508327398</v>
      </c>
      <c r="AX67" s="9">
        <v>107.56808366331239</v>
      </c>
      <c r="AY67" s="9">
        <v>102.42405924263815</v>
      </c>
      <c r="AZ67" s="9">
        <v>98.873655139496918</v>
      </c>
      <c r="BA67" s="9">
        <v>98.939265158069986</v>
      </c>
      <c r="BB67" s="9"/>
      <c r="BC67" s="20"/>
      <c r="BD67" s="20"/>
      <c r="BE67" s="20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</row>
    <row r="68" spans="1:94" x14ac:dyDescent="0.2">
      <c r="A68" s="8" t="str">
        <f t="shared" si="1"/>
        <v>bue_nemiet_QU_21</v>
      </c>
      <c r="B68" s="7" t="s">
        <v>3825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>
        <v>106.08788982966648</v>
      </c>
      <c r="AU68" s="9">
        <v>105.72342380483337</v>
      </c>
      <c r="AV68" s="9">
        <v>111.78818002206525</v>
      </c>
      <c r="AW68" s="9">
        <v>118.15617404101215</v>
      </c>
      <c r="AX68" s="9">
        <v>113.75838651159616</v>
      </c>
      <c r="AY68" s="9">
        <v>107.05155654308946</v>
      </c>
      <c r="AZ68" s="9">
        <v>113.19473568590384</v>
      </c>
      <c r="BA68" s="9">
        <v>114.68202346457423</v>
      </c>
      <c r="BB68" s="9"/>
      <c r="BC68" s="20"/>
      <c r="BD68" s="20"/>
      <c r="BE68" s="20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</row>
    <row r="69" spans="1:94" x14ac:dyDescent="0.2">
      <c r="A69" s="8" t="str">
        <f t="shared" si="1"/>
        <v>bue_nemiet_QU_22</v>
      </c>
      <c r="B69" s="7" t="s">
        <v>3825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>
        <v>93.790410727225009</v>
      </c>
      <c r="AU69" s="9">
        <v>88.266519460549191</v>
      </c>
      <c r="AV69" s="9">
        <v>90.520137644275124</v>
      </c>
      <c r="AW69" s="9">
        <v>93.524403737038369</v>
      </c>
      <c r="AX69" s="9">
        <v>93.949467823069625</v>
      </c>
      <c r="AY69" s="9">
        <v>92.560379563545197</v>
      </c>
      <c r="AZ69" s="9">
        <v>98.03733088181113</v>
      </c>
      <c r="BA69" s="9">
        <v>101.24307802564078</v>
      </c>
      <c r="BB69" s="9"/>
      <c r="BC69" s="20"/>
      <c r="BD69" s="20"/>
      <c r="BE69" s="20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</row>
    <row r="70" spans="1:94" x14ac:dyDescent="0.2">
      <c r="A70" s="8" t="str">
        <f t="shared" si="1"/>
        <v>bue_nemiet_QU_23</v>
      </c>
      <c r="B70" s="7" t="s">
        <v>3825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>
        <v>100.73561752709558</v>
      </c>
      <c r="AU70" s="9">
        <v>95.199785695461799</v>
      </c>
      <c r="AV70" s="9">
        <v>101.28773463262048</v>
      </c>
      <c r="AW70" s="9">
        <v>107.68008105461374</v>
      </c>
      <c r="AX70" s="9">
        <v>105.68916236996498</v>
      </c>
      <c r="AY70" s="9">
        <v>99.523993906409487</v>
      </c>
      <c r="AZ70" s="9">
        <v>105.8486483581824</v>
      </c>
      <c r="BA70" s="9">
        <v>99.207761114502688</v>
      </c>
      <c r="BB70" s="9"/>
      <c r="BC70" s="20"/>
      <c r="BD70" s="20"/>
      <c r="BE70" s="20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</row>
    <row r="71" spans="1:94" x14ac:dyDescent="0.2">
      <c r="A71" s="8" t="str">
        <f t="shared" si="1"/>
        <v>bue_nemiet_QU_24</v>
      </c>
      <c r="B71" s="7" t="s">
        <v>3825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>
        <v>92.411310974277583</v>
      </c>
      <c r="AU71" s="9">
        <v>86.733247672335281</v>
      </c>
      <c r="AV71" s="9">
        <v>92.017840077273263</v>
      </c>
      <c r="AW71" s="9">
        <v>97.566662091075727</v>
      </c>
      <c r="AX71" s="9">
        <v>92.839703509639563</v>
      </c>
      <c r="AY71" s="9">
        <v>98.137021455385039</v>
      </c>
      <c r="AZ71" s="9">
        <v>104.00643244136521</v>
      </c>
      <c r="BA71" s="9">
        <v>98.558015509012094</v>
      </c>
      <c r="BB71" s="9"/>
      <c r="BC71" s="20"/>
      <c r="BD71" s="20"/>
      <c r="BE71" s="20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</row>
    <row r="72" spans="1:94" x14ac:dyDescent="0.2">
      <c r="A72" s="8" t="str">
        <f t="shared" si="1"/>
        <v>bue_nemiet_QU_25</v>
      </c>
      <c r="B72" s="7" t="s">
        <v>3825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>
        <v>97.742581913943724</v>
      </c>
      <c r="AU72" s="9">
        <v>93.445082985977976</v>
      </c>
      <c r="AV72" s="9">
        <v>93.130075820393543</v>
      </c>
      <c r="AW72" s="9">
        <v>89.333248952257122</v>
      </c>
      <c r="AX72" s="9">
        <v>88.962635100840657</v>
      </c>
      <c r="AY72" s="9">
        <v>87.346935403978705</v>
      </c>
      <c r="AZ72" s="9">
        <v>92.16808826511118</v>
      </c>
      <c r="BA72" s="9">
        <v>90.50215889978135</v>
      </c>
      <c r="BB72" s="9"/>
      <c r="BC72" s="20"/>
      <c r="BD72" s="20"/>
      <c r="BE72" s="20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</row>
    <row r="73" spans="1:94" x14ac:dyDescent="0.2">
      <c r="A73" s="8" t="str">
        <f t="shared" si="1"/>
        <v>bue_mw_QU_1</v>
      </c>
      <c r="B73" s="7" t="s">
        <v>3826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>
        <v>102.24515369272072</v>
      </c>
      <c r="AU73" s="9">
        <v>96.847002906998839</v>
      </c>
      <c r="AV73" s="9">
        <v>101.25491655251912</v>
      </c>
      <c r="AW73" s="9">
        <v>104.71102984916148</v>
      </c>
      <c r="AX73" s="9">
        <v>106.49449156008369</v>
      </c>
      <c r="AY73" s="9">
        <v>106.48007178736142</v>
      </c>
      <c r="AZ73" s="9">
        <v>113.75138999236758</v>
      </c>
      <c r="BA73" s="9">
        <v>119.67307735497457</v>
      </c>
      <c r="BB73" s="9"/>
      <c r="BC73" s="20"/>
      <c r="BD73" s="20"/>
      <c r="BE73" s="20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</row>
    <row r="74" spans="1:94" x14ac:dyDescent="0.2">
      <c r="A74" s="8" t="str">
        <f t="shared" si="1"/>
        <v>bue_mw_QU_2</v>
      </c>
      <c r="B74" s="7" t="s">
        <v>3826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>
        <v>100.75162568889493</v>
      </c>
      <c r="AU74" s="9">
        <v>93.443703000054356</v>
      </c>
      <c r="AV74" s="9">
        <v>96.554203888739181</v>
      </c>
      <c r="AW74" s="9">
        <v>98.140180722043795</v>
      </c>
      <c r="AX74" s="9">
        <v>94.990828065229309</v>
      </c>
      <c r="AY74" s="9">
        <v>91.642702188064206</v>
      </c>
      <c r="AZ74" s="9">
        <v>98.290926745248512</v>
      </c>
      <c r="BA74" s="9">
        <v>98.734010833343859</v>
      </c>
      <c r="BB74" s="9"/>
      <c r="BC74" s="20"/>
      <c r="BD74" s="20"/>
      <c r="BE74" s="20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</row>
    <row r="75" spans="1:94" x14ac:dyDescent="0.2">
      <c r="A75" s="8" t="str">
        <f t="shared" si="1"/>
        <v>bue_mw_QU_3</v>
      </c>
      <c r="B75" s="7" t="s">
        <v>3826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>
        <v>111.0641453485284</v>
      </c>
      <c r="AU75" s="9">
        <v>103.61727651385553</v>
      </c>
      <c r="AV75" s="9">
        <v>106.48995468435882</v>
      </c>
      <c r="AW75" s="9">
        <v>103.43241671161614</v>
      </c>
      <c r="AX75" s="9">
        <v>99.579350450376651</v>
      </c>
      <c r="AY75" s="9">
        <v>95.5316344631769</v>
      </c>
      <c r="AZ75" s="9">
        <v>103.53790806827038</v>
      </c>
      <c r="BA75" s="9">
        <v>109.9044708297783</v>
      </c>
      <c r="BB75" s="9"/>
      <c r="BC75" s="20"/>
      <c r="BD75" s="20"/>
      <c r="BE75" s="20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</row>
    <row r="76" spans="1:94" x14ac:dyDescent="0.2">
      <c r="A76" s="8" t="str">
        <f t="shared" si="1"/>
        <v>bue_mw_QU_5</v>
      </c>
      <c r="B76" s="7" t="s">
        <v>3826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>
        <v>86.295833069509811</v>
      </c>
      <c r="AU76" s="9">
        <v>80.264814924681687</v>
      </c>
      <c r="AV76" s="9">
        <v>84.705880214854204</v>
      </c>
      <c r="AW76" s="9">
        <v>88.453885332094302</v>
      </c>
      <c r="AX76" s="9">
        <v>90.27413774175227</v>
      </c>
      <c r="AY76" s="9">
        <v>88.431901433761865</v>
      </c>
      <c r="AZ76" s="9">
        <v>98.074375009263392</v>
      </c>
      <c r="BA76" s="9">
        <v>97.510536317343437</v>
      </c>
      <c r="BB76" s="9"/>
      <c r="BC76" s="20"/>
      <c r="BD76" s="20"/>
      <c r="BE76" s="20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</row>
    <row r="77" spans="1:94" x14ac:dyDescent="0.2">
      <c r="A77" s="8" t="str">
        <f t="shared" si="1"/>
        <v>bue_mw_QU_9</v>
      </c>
      <c r="B77" s="7" t="s">
        <v>3826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>
        <v>83.903031992333922</v>
      </c>
      <c r="AU77" s="9">
        <v>88.826549564020837</v>
      </c>
      <c r="AV77" s="9">
        <v>93.748826077462624</v>
      </c>
      <c r="AW77" s="9">
        <v>102.30432057148786</v>
      </c>
      <c r="AX77" s="9">
        <v>108.73816020822002</v>
      </c>
      <c r="AY77" s="9">
        <v>119.29529454802289</v>
      </c>
      <c r="AZ77" s="9">
        <v>129.66750014751571</v>
      </c>
      <c r="BA77" s="9">
        <v>140.32154618222103</v>
      </c>
      <c r="BB77" s="9"/>
      <c r="BC77" s="20"/>
      <c r="BD77" s="20"/>
      <c r="BE77" s="20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</row>
    <row r="78" spans="1:94" x14ac:dyDescent="0.2">
      <c r="A78" s="8" t="str">
        <f t="shared" si="1"/>
        <v>bue_mw_QU_10</v>
      </c>
      <c r="B78" s="7" t="s">
        <v>3826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>
        <v>94.525267340032869</v>
      </c>
      <c r="AU78" s="9">
        <v>87.500821103216765</v>
      </c>
      <c r="AV78" s="9">
        <v>91.108947646648815</v>
      </c>
      <c r="AW78" s="9">
        <v>97.193855050418335</v>
      </c>
      <c r="AX78" s="9">
        <v>103.34808655104848</v>
      </c>
      <c r="AY78" s="9">
        <v>105.08674909353199</v>
      </c>
      <c r="AZ78" s="9">
        <v>113.527496798784</v>
      </c>
      <c r="BA78" s="9">
        <v>107.40684198891491</v>
      </c>
      <c r="BB78" s="9"/>
      <c r="BC78" s="20"/>
      <c r="BD78" s="20"/>
      <c r="BE78" s="20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</row>
    <row r="79" spans="1:94" x14ac:dyDescent="0.2">
      <c r="A79" s="8" t="str">
        <f t="shared" si="1"/>
        <v>bue_mw_QU_11</v>
      </c>
      <c r="B79" s="7" t="s">
        <v>3826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>
        <v>102.60485878855729</v>
      </c>
      <c r="AU79" s="9">
        <v>96.547490057219662</v>
      </c>
      <c r="AV79" s="9">
        <v>97.916998674778071</v>
      </c>
      <c r="AW79" s="9">
        <v>98.614161874951137</v>
      </c>
      <c r="AX79" s="9">
        <v>101.55474593329944</v>
      </c>
      <c r="AY79" s="9">
        <v>101.72681571913613</v>
      </c>
      <c r="AZ79" s="9">
        <v>110.14316342587777</v>
      </c>
      <c r="BA79" s="9">
        <v>110.13155699903578</v>
      </c>
      <c r="BB79" s="9"/>
      <c r="BC79" s="20"/>
      <c r="BD79" s="20"/>
      <c r="BE79" s="20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</row>
    <row r="80" spans="1:94" x14ac:dyDescent="0.2">
      <c r="A80" s="8" t="str">
        <f t="shared" si="1"/>
        <v>bue_mw_QU_12</v>
      </c>
      <c r="B80" s="7" t="s">
        <v>3826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>
        <v>105.78417340705728</v>
      </c>
      <c r="AU80" s="9">
        <v>99.60752181850043</v>
      </c>
      <c r="AV80" s="9">
        <v>105.30000259505124</v>
      </c>
      <c r="AW80" s="9">
        <v>107.70096159139371</v>
      </c>
      <c r="AX80" s="9">
        <v>103.04199417425902</v>
      </c>
      <c r="AY80" s="9">
        <v>100.90897458179219</v>
      </c>
      <c r="AZ80" s="9">
        <v>108.79874451819491</v>
      </c>
      <c r="BA80" s="9">
        <v>106.40306240731915</v>
      </c>
      <c r="BB80" s="9"/>
      <c r="BC80" s="20"/>
      <c r="BD80" s="20"/>
      <c r="BE80" s="20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</row>
    <row r="81" spans="1:94" x14ac:dyDescent="0.2">
      <c r="A81" s="8" t="str">
        <f t="shared" si="1"/>
        <v>bue_mw_QU_13</v>
      </c>
      <c r="B81" s="7" t="s">
        <v>3826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>
        <v>97.796342727316286</v>
      </c>
      <c r="AU81" s="9">
        <v>90.854551733411995</v>
      </c>
      <c r="AV81" s="9">
        <v>94.815739948316917</v>
      </c>
      <c r="AW81" s="9">
        <v>101.7062596505363</v>
      </c>
      <c r="AX81" s="9">
        <v>95.132972839717397</v>
      </c>
      <c r="AY81" s="9">
        <v>90.16808230889437</v>
      </c>
      <c r="AZ81" s="9">
        <v>94.224284587310734</v>
      </c>
      <c r="BA81" s="9">
        <v>93.146094715273392</v>
      </c>
      <c r="BB81" s="9"/>
      <c r="BC81" s="20"/>
      <c r="BD81" s="20"/>
      <c r="BE81" s="20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</row>
    <row r="82" spans="1:94" x14ac:dyDescent="0.2">
      <c r="A82" s="8" t="str">
        <f t="shared" si="1"/>
        <v>bue_mw_QU_14</v>
      </c>
      <c r="B82" s="7" t="s">
        <v>3826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>
        <v>99.650872412893136</v>
      </c>
      <c r="AU82" s="9">
        <v>91.806772000343059</v>
      </c>
      <c r="AV82" s="9">
        <v>96.265597655277958</v>
      </c>
      <c r="AW82" s="9">
        <v>103.34800217700062</v>
      </c>
      <c r="AX82" s="9">
        <v>109.88181595700419</v>
      </c>
      <c r="AY82" s="9">
        <v>118.83224421622319</v>
      </c>
      <c r="AZ82" s="9">
        <v>128.56698187774475</v>
      </c>
      <c r="BA82" s="9">
        <v>137.15984832488488</v>
      </c>
      <c r="BB82" s="9"/>
      <c r="BC82" s="20"/>
      <c r="BD82" s="20"/>
      <c r="BE82" s="20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</row>
    <row r="83" spans="1:94" x14ac:dyDescent="0.2">
      <c r="A83" s="8" t="str">
        <f t="shared" si="1"/>
        <v>bue_mw_QU_17</v>
      </c>
      <c r="B83" s="7" t="s">
        <v>3826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>
        <v>90.471962421423228</v>
      </c>
      <c r="AU83" s="9">
        <v>84.976607138612295</v>
      </c>
      <c r="AV83" s="9">
        <v>88.68298913134484</v>
      </c>
      <c r="AW83" s="9">
        <v>93.301525220684596</v>
      </c>
      <c r="AX83" s="9">
        <v>95.00829386671009</v>
      </c>
      <c r="AY83" s="9">
        <v>93.453366202807359</v>
      </c>
      <c r="AZ83" s="9">
        <v>100.080183280133</v>
      </c>
      <c r="BA83" s="9">
        <v>100.62068120452818</v>
      </c>
      <c r="BB83" s="9"/>
      <c r="BC83" s="20"/>
      <c r="BD83" s="20"/>
      <c r="BE83" s="20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</row>
    <row r="84" spans="1:94" x14ac:dyDescent="0.2">
      <c r="A84" s="8" t="str">
        <f t="shared" si="1"/>
        <v>bue_mw_QU_18</v>
      </c>
      <c r="B84" s="7" t="s">
        <v>3826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>
        <v>93.762529861120385</v>
      </c>
      <c r="AU84" s="9">
        <v>87.055157690878602</v>
      </c>
      <c r="AV84" s="9">
        <v>89.310010444185792</v>
      </c>
      <c r="AW84" s="9">
        <v>95.115742603067005</v>
      </c>
      <c r="AX84" s="9">
        <v>97.724772681104042</v>
      </c>
      <c r="AY84" s="9">
        <v>96.165613268736593</v>
      </c>
      <c r="AZ84" s="9">
        <v>104.75948840836735</v>
      </c>
      <c r="BA84" s="9">
        <v>111.8949496315784</v>
      </c>
      <c r="BB84" s="9"/>
      <c r="BC84" s="20"/>
      <c r="BD84" s="20"/>
      <c r="BE84" s="20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</row>
    <row r="85" spans="1:94" x14ac:dyDescent="0.2">
      <c r="A85" s="8" t="str">
        <f t="shared" si="1"/>
        <v>bue_mw_QU_19</v>
      </c>
      <c r="B85" s="7" t="s">
        <v>3826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>
        <v>110.59784877156433</v>
      </c>
      <c r="AU85" s="9">
        <v>103.00235267977762</v>
      </c>
      <c r="AV85" s="9">
        <v>101.54072803160226</v>
      </c>
      <c r="AW85" s="9">
        <v>104.11260135701757</v>
      </c>
      <c r="AX85" s="9">
        <v>102.17004480518486</v>
      </c>
      <c r="AY85" s="9">
        <v>99.522226147353123</v>
      </c>
      <c r="AZ85" s="9">
        <v>106.83366059233815</v>
      </c>
      <c r="BA85" s="9">
        <v>111.26192996850779</v>
      </c>
      <c r="BB85" s="9"/>
      <c r="BC85" s="20"/>
      <c r="BD85" s="20"/>
      <c r="BE85" s="20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</row>
    <row r="86" spans="1:94" x14ac:dyDescent="0.2">
      <c r="A86" s="8" t="str">
        <f t="shared" si="1"/>
        <v>bue_mw_QU_20</v>
      </c>
      <c r="B86" s="7" t="s">
        <v>3826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>
        <v>104.77707564894845</v>
      </c>
      <c r="AU86" s="9">
        <v>96.483566929982629</v>
      </c>
      <c r="AV86" s="9">
        <v>100.17917132200218</v>
      </c>
      <c r="AW86" s="9">
        <v>103.46945884096826</v>
      </c>
      <c r="AX86" s="9">
        <v>101.21522660298592</v>
      </c>
      <c r="AY86" s="9">
        <v>96.780169404491375</v>
      </c>
      <c r="AZ86" s="9">
        <v>94.725423157559078</v>
      </c>
      <c r="BA86" s="9">
        <v>94.848531989121227</v>
      </c>
      <c r="BB86" s="9"/>
      <c r="BC86" s="20"/>
      <c r="BD86" s="20"/>
      <c r="BE86" s="20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</row>
    <row r="87" spans="1:94" x14ac:dyDescent="0.2">
      <c r="A87" s="8" t="str">
        <f t="shared" si="1"/>
        <v>bue_mw_QU_21</v>
      </c>
      <c r="B87" s="7" t="s">
        <v>3826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>
        <v>108.86777863567309</v>
      </c>
      <c r="AU87" s="9">
        <v>106.31210354769509</v>
      </c>
      <c r="AV87" s="9">
        <v>110.73627315260541</v>
      </c>
      <c r="AW87" s="9">
        <v>118.42681176676749</v>
      </c>
      <c r="AX87" s="9">
        <v>112.95932076704362</v>
      </c>
      <c r="AY87" s="9">
        <v>108.36592385677291</v>
      </c>
      <c r="AZ87" s="9">
        <v>116.82621986045589</v>
      </c>
      <c r="BA87" s="9">
        <v>119.02303651127622</v>
      </c>
      <c r="BB87" s="9"/>
      <c r="BC87" s="20"/>
      <c r="BD87" s="20"/>
      <c r="BE87" s="20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</row>
    <row r="88" spans="1:94" x14ac:dyDescent="0.2">
      <c r="A88" s="8" t="str">
        <f t="shared" si="1"/>
        <v>bue_mw_QU_22</v>
      </c>
      <c r="B88" s="7" t="s">
        <v>3826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>
        <v>96.386114170298413</v>
      </c>
      <c r="AU88" s="9">
        <v>89.375461176883405</v>
      </c>
      <c r="AV88" s="9">
        <v>90.322552530619191</v>
      </c>
      <c r="AW88" s="9">
        <v>94.262439715120678</v>
      </c>
      <c r="AX88" s="9">
        <v>94.409187547169708</v>
      </c>
      <c r="AY88" s="9">
        <v>94.195684747032203</v>
      </c>
      <c r="AZ88" s="9">
        <v>101.53084017626701</v>
      </c>
      <c r="BA88" s="9">
        <v>105.67839658216241</v>
      </c>
      <c r="BB88" s="9"/>
      <c r="BC88" s="20"/>
      <c r="BD88" s="20"/>
      <c r="BE88" s="20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</row>
    <row r="89" spans="1:94" x14ac:dyDescent="0.2">
      <c r="A89" s="8" t="str">
        <f t="shared" si="1"/>
        <v>bue_mw_QU_23</v>
      </c>
      <c r="B89" s="7" t="s">
        <v>3826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>
        <v>95.654416633579601</v>
      </c>
      <c r="AU89" s="9">
        <v>89.588712850510561</v>
      </c>
      <c r="AV89" s="9">
        <v>93.812140528491028</v>
      </c>
      <c r="AW89" s="9">
        <v>100.49533936666614</v>
      </c>
      <c r="AX89" s="9">
        <v>100.36750821477148</v>
      </c>
      <c r="AY89" s="9">
        <v>95.916892015258156</v>
      </c>
      <c r="AZ89" s="9">
        <v>103.91043442214493</v>
      </c>
      <c r="BA89" s="9">
        <v>97.878187511329472</v>
      </c>
      <c r="BB89" s="9"/>
      <c r="BC89" s="20"/>
      <c r="BD89" s="20"/>
      <c r="BE89" s="20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</row>
    <row r="90" spans="1:94" x14ac:dyDescent="0.2">
      <c r="A90" s="8" t="str">
        <f t="shared" si="1"/>
        <v>bue_mw_QU_24</v>
      </c>
      <c r="B90" s="7" t="s">
        <v>3826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>
        <v>95.063349315351545</v>
      </c>
      <c r="AU90" s="9">
        <v>88.281530396551958</v>
      </c>
      <c r="AV90" s="9">
        <v>92.054095139317567</v>
      </c>
      <c r="AW90" s="9">
        <v>100.41643058105447</v>
      </c>
      <c r="AX90" s="9">
        <v>97.131139178839319</v>
      </c>
      <c r="AY90" s="9">
        <v>105.18206963035819</v>
      </c>
      <c r="AZ90" s="9">
        <v>114.41405621635565</v>
      </c>
      <c r="BA90" s="9">
        <v>109.5178117347665</v>
      </c>
      <c r="BB90" s="9"/>
      <c r="BC90" s="20"/>
      <c r="BD90" s="20"/>
      <c r="BE90" s="20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</row>
    <row r="91" spans="1:94" x14ac:dyDescent="0.2">
      <c r="A91" s="8" t="str">
        <f t="shared" si="1"/>
        <v>bue_mw_QU_25</v>
      </c>
      <c r="B91" s="7" t="s">
        <v>3826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>
        <v>103.36455829100699</v>
      </c>
      <c r="AU91" s="9">
        <v>98.569380386832862</v>
      </c>
      <c r="AV91" s="9">
        <v>97.630162893562144</v>
      </c>
      <c r="AW91" s="9">
        <v>95.762954060768891</v>
      </c>
      <c r="AX91" s="9">
        <v>95.957999347557902</v>
      </c>
      <c r="AY91" s="9">
        <v>97.230910095889442</v>
      </c>
      <c r="AZ91" s="9">
        <v>105.0453729073872</v>
      </c>
      <c r="BA91" s="9">
        <v>104.58583371414105</v>
      </c>
      <c r="BB91" s="9"/>
      <c r="BC91" s="20"/>
      <c r="BD91" s="20"/>
      <c r="BE91" s="20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</row>
    <row r="92" spans="1:94" x14ac:dyDescent="0.2">
      <c r="A92" s="8" t="str">
        <f t="shared" si="1"/>
        <v>gem_nemiet_QU_1</v>
      </c>
      <c r="B92" s="7" t="s">
        <v>3833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>
        <v>104.32244147857335</v>
      </c>
      <c r="AU92" s="9">
        <v>101.72843138662212</v>
      </c>
      <c r="AV92" s="9">
        <v>104.27893051755701</v>
      </c>
      <c r="AW92" s="9">
        <v>104.2110745937747</v>
      </c>
      <c r="AX92" s="9">
        <v>104.75607777351892</v>
      </c>
      <c r="AY92" s="9">
        <v>103.55855283622229</v>
      </c>
      <c r="AZ92" s="9">
        <v>105.70221188482469</v>
      </c>
      <c r="BA92" s="9">
        <v>107.44025310666039</v>
      </c>
      <c r="BB92" s="9"/>
      <c r="BC92" s="20"/>
      <c r="BD92" s="20"/>
      <c r="BE92" s="20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</row>
    <row r="93" spans="1:94" x14ac:dyDescent="0.2">
      <c r="A93" s="8" t="str">
        <f t="shared" si="1"/>
        <v>gem_nemiet_QU_2</v>
      </c>
      <c r="B93" s="7" t="s">
        <v>3833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>
        <v>101.80496718276522</v>
      </c>
      <c r="AU93" s="9">
        <v>98.976183961387378</v>
      </c>
      <c r="AV93" s="9">
        <v>101.05473657118694</v>
      </c>
      <c r="AW93" s="9">
        <v>101.01313638759912</v>
      </c>
      <c r="AX93" s="9">
        <v>100.32232274417001</v>
      </c>
      <c r="AY93" s="9">
        <v>98.603565409591255</v>
      </c>
      <c r="AZ93" s="9">
        <v>100.91258197670513</v>
      </c>
      <c r="BA93" s="9">
        <v>100.93557606910009</v>
      </c>
      <c r="BB93" s="9"/>
      <c r="BC93" s="20"/>
      <c r="BD93" s="20"/>
      <c r="BE93" s="20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</row>
    <row r="94" spans="1:94" x14ac:dyDescent="0.2">
      <c r="A94" s="8" t="str">
        <f t="shared" si="1"/>
        <v>gem_nemiet_QU_3</v>
      </c>
      <c r="B94" s="7" t="s">
        <v>3833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>
        <v>108.40497296417676</v>
      </c>
      <c r="AU94" s="9">
        <v>105.63024926817089</v>
      </c>
      <c r="AV94" s="9">
        <v>107.4684144222112</v>
      </c>
      <c r="AW94" s="9">
        <v>105.862875884685</v>
      </c>
      <c r="AX94" s="9">
        <v>105.61158415441388</v>
      </c>
      <c r="AY94" s="9">
        <v>103.75162059759489</v>
      </c>
      <c r="AZ94" s="9">
        <v>106.06390005939906</v>
      </c>
      <c r="BA94" s="9">
        <v>108.59055359943632</v>
      </c>
      <c r="BB94" s="9"/>
      <c r="BC94" s="20"/>
      <c r="BD94" s="20"/>
      <c r="BE94" s="20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</row>
    <row r="95" spans="1:94" x14ac:dyDescent="0.2">
      <c r="A95" s="8" t="str">
        <f t="shared" si="1"/>
        <v>gem_nemiet_QU_5</v>
      </c>
      <c r="B95" s="7" t="s">
        <v>3833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>
        <v>99.370165568126524</v>
      </c>
      <c r="AU95" s="9">
        <v>96.375887155425758</v>
      </c>
      <c r="AV95" s="9">
        <v>98.865340473110734</v>
      </c>
      <c r="AW95" s="9">
        <v>99.351337949322357</v>
      </c>
      <c r="AX95" s="9">
        <v>98.656190228782066</v>
      </c>
      <c r="AY95" s="9">
        <v>96.10181437967185</v>
      </c>
      <c r="AZ95" s="9">
        <v>99.171126309087029</v>
      </c>
      <c r="BA95" s="9">
        <v>98.5551387066388</v>
      </c>
      <c r="BB95" s="9"/>
      <c r="BC95" s="20"/>
      <c r="BD95" s="20"/>
      <c r="BE95" s="20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</row>
    <row r="96" spans="1:94" x14ac:dyDescent="0.2">
      <c r="A96" s="8" t="str">
        <f t="shared" si="1"/>
        <v>gem_nemiet_QU_9</v>
      </c>
      <c r="B96" s="7" t="s">
        <v>3833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>
        <v>93.83390603578664</v>
      </c>
      <c r="AU96" s="9">
        <v>95.567559710721056</v>
      </c>
      <c r="AV96" s="9">
        <v>97.968661283551995</v>
      </c>
      <c r="AW96" s="9">
        <v>99.985222261338464</v>
      </c>
      <c r="AX96" s="9">
        <v>102.28137270636779</v>
      </c>
      <c r="AY96" s="9">
        <v>104.69180708722946</v>
      </c>
      <c r="AZ96" s="9">
        <v>107.43437549029643</v>
      </c>
      <c r="BA96" s="9">
        <v>109.84282767855531</v>
      </c>
      <c r="BB96" s="9"/>
      <c r="BC96" s="20"/>
      <c r="BD96" s="20"/>
      <c r="BE96" s="20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</row>
    <row r="97" spans="1:94" x14ac:dyDescent="0.2">
      <c r="A97" s="8" t="str">
        <f t="shared" si="1"/>
        <v>gem_nemiet_QU_10</v>
      </c>
      <c r="B97" s="7" t="s">
        <v>3833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>
        <v>100.48550547308612</v>
      </c>
      <c r="AU97" s="9">
        <v>97.458978199301626</v>
      </c>
      <c r="AV97" s="9">
        <v>99.846752151033414</v>
      </c>
      <c r="AW97" s="9">
        <v>102.3162052146409</v>
      </c>
      <c r="AX97" s="9">
        <v>105.11262818820531</v>
      </c>
      <c r="AY97" s="9">
        <v>105.55776688191963</v>
      </c>
      <c r="AZ97" s="9">
        <v>108.28077618779956</v>
      </c>
      <c r="BA97" s="9">
        <v>105.86136032882682</v>
      </c>
      <c r="BB97" s="9"/>
      <c r="BC97" s="20"/>
      <c r="BD97" s="20"/>
      <c r="BE97" s="20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</row>
    <row r="98" spans="1:94" x14ac:dyDescent="0.2">
      <c r="A98" s="8" t="str">
        <f t="shared" si="1"/>
        <v>gem_nemiet_QU_11</v>
      </c>
      <c r="B98" s="7" t="s">
        <v>3833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>
        <v>103.71422850672297</v>
      </c>
      <c r="AU98" s="9">
        <v>100.80864776765615</v>
      </c>
      <c r="AV98" s="9">
        <v>102.27002854661544</v>
      </c>
      <c r="AW98" s="9">
        <v>102.32951348857117</v>
      </c>
      <c r="AX98" s="9">
        <v>104.2031278760028</v>
      </c>
      <c r="AY98" s="9">
        <v>104.07167495464769</v>
      </c>
      <c r="AZ98" s="9">
        <v>106.99480338359606</v>
      </c>
      <c r="BA98" s="9">
        <v>107.33852892480826</v>
      </c>
      <c r="BB98" s="9"/>
      <c r="BC98" s="20"/>
      <c r="BD98" s="20"/>
      <c r="BE98" s="20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</row>
    <row r="99" spans="1:94" x14ac:dyDescent="0.2">
      <c r="A99" s="8" t="str">
        <f t="shared" si="1"/>
        <v>gem_nemiet_QU_12</v>
      </c>
      <c r="B99" s="7" t="s">
        <v>3833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>
        <v>106.23263639534872</v>
      </c>
      <c r="AU99" s="9">
        <v>103.19414628693414</v>
      </c>
      <c r="AV99" s="9">
        <v>105.10287801026146</v>
      </c>
      <c r="AW99" s="9">
        <v>104.91678265835006</v>
      </c>
      <c r="AX99" s="9">
        <v>104.69775651093889</v>
      </c>
      <c r="AY99" s="9">
        <v>101.6054352561393</v>
      </c>
      <c r="AZ99" s="9">
        <v>103.84684142991834</v>
      </c>
      <c r="BA99" s="9">
        <v>102.07861875420994</v>
      </c>
      <c r="BB99" s="9"/>
      <c r="BC99" s="20"/>
      <c r="BD99" s="20"/>
      <c r="BE99" s="20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</row>
    <row r="100" spans="1:94" x14ac:dyDescent="0.2">
      <c r="A100" s="8" t="str">
        <f t="shared" si="1"/>
        <v>gem_nemiet_QU_13</v>
      </c>
      <c r="B100" s="7" t="s">
        <v>3833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>
        <v>103.97897456871868</v>
      </c>
      <c r="AU100" s="9">
        <v>100.74978894319987</v>
      </c>
      <c r="AV100" s="9">
        <v>103.39917032792107</v>
      </c>
      <c r="AW100" s="9">
        <v>105.48911577160186</v>
      </c>
      <c r="AX100" s="9">
        <v>104.25456597715097</v>
      </c>
      <c r="AY100" s="9">
        <v>101.97912282529909</v>
      </c>
      <c r="AZ100" s="9">
        <v>102.82778728722997</v>
      </c>
      <c r="BA100" s="9">
        <v>102.06329484718626</v>
      </c>
      <c r="BB100" s="9"/>
      <c r="BC100" s="20"/>
      <c r="BD100" s="20"/>
      <c r="BE100" s="20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</row>
    <row r="101" spans="1:94" x14ac:dyDescent="0.2">
      <c r="A101" s="8" t="str">
        <f t="shared" si="1"/>
        <v>gem_nemiet_QU_14</v>
      </c>
      <c r="B101" s="7" t="s">
        <v>3833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>
        <v>105.24068722578522</v>
      </c>
      <c r="AU101" s="9">
        <v>102.36810074073962</v>
      </c>
      <c r="AV101" s="9">
        <v>105.04412090715388</v>
      </c>
      <c r="AW101" s="9">
        <v>107.05770963712219</v>
      </c>
      <c r="AX101" s="9">
        <v>109.19005102240332</v>
      </c>
      <c r="AY101" s="9">
        <v>112.18352057817023</v>
      </c>
      <c r="AZ101" s="9">
        <v>115.64698402713813</v>
      </c>
      <c r="BA101" s="9">
        <v>118.75340358561361</v>
      </c>
      <c r="BB101" s="9"/>
      <c r="BC101" s="20"/>
      <c r="BD101" s="20"/>
      <c r="BE101" s="20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</row>
    <row r="102" spans="1:94" x14ac:dyDescent="0.2">
      <c r="A102" s="8" t="str">
        <f t="shared" si="1"/>
        <v>gem_nemiet_QU_17</v>
      </c>
      <c r="B102" s="7" t="s">
        <v>3833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>
        <v>99.827528644469908</v>
      </c>
      <c r="AU102" s="9">
        <v>97.295139703993115</v>
      </c>
      <c r="AV102" s="9">
        <v>99.856320440172198</v>
      </c>
      <c r="AW102" s="9">
        <v>101.26349788835768</v>
      </c>
      <c r="AX102" s="9">
        <v>103.21234405200258</v>
      </c>
      <c r="AY102" s="9">
        <v>102.11562361536541</v>
      </c>
      <c r="AZ102" s="9">
        <v>104.511342413478</v>
      </c>
      <c r="BA102" s="9">
        <v>104.54896123511345</v>
      </c>
      <c r="BB102" s="9"/>
      <c r="BC102" s="20"/>
      <c r="BD102" s="20"/>
      <c r="BE102" s="20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</row>
    <row r="103" spans="1:94" x14ac:dyDescent="0.2">
      <c r="A103" s="8" t="str">
        <f t="shared" si="1"/>
        <v>gem_nemiet_QU_18</v>
      </c>
      <c r="B103" s="7" t="s">
        <v>3833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>
        <v>98.726006911290241</v>
      </c>
      <c r="AU103" s="9">
        <v>96.104257518064699</v>
      </c>
      <c r="AV103" s="9">
        <v>97.633999529820528</v>
      </c>
      <c r="AW103" s="9">
        <v>99.518189049604189</v>
      </c>
      <c r="AX103" s="9">
        <v>100.4429600377252</v>
      </c>
      <c r="AY103" s="9">
        <v>99.521777286108545</v>
      </c>
      <c r="AZ103" s="9">
        <v>102.47878511945792</v>
      </c>
      <c r="BA103" s="9">
        <v>105.12520347321738</v>
      </c>
      <c r="BB103" s="9"/>
      <c r="BC103" s="20"/>
      <c r="BD103" s="20"/>
      <c r="BE103" s="20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</row>
    <row r="104" spans="1:94" x14ac:dyDescent="0.2">
      <c r="A104" s="8" t="str">
        <f t="shared" si="1"/>
        <v>gem_nemiet_QU_19</v>
      </c>
      <c r="B104" s="7" t="s">
        <v>3833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>
        <v>106.59147503443936</v>
      </c>
      <c r="AU104" s="9">
        <v>103.34496354849732</v>
      </c>
      <c r="AV104" s="9">
        <v>103.34877834199222</v>
      </c>
      <c r="AW104" s="9">
        <v>103.96097801541133</v>
      </c>
      <c r="AX104" s="9">
        <v>104.26452190003688</v>
      </c>
      <c r="AY104" s="9">
        <v>103.17538950241399</v>
      </c>
      <c r="AZ104" s="9">
        <v>105.36811599506923</v>
      </c>
      <c r="BA104" s="9">
        <v>107.11973990783711</v>
      </c>
      <c r="BB104" s="9"/>
      <c r="BC104" s="20"/>
      <c r="BD104" s="20"/>
      <c r="BE104" s="20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</row>
    <row r="105" spans="1:94" x14ac:dyDescent="0.2">
      <c r="A105" s="8" t="str">
        <f t="shared" si="1"/>
        <v>gem_nemiet_QU_20</v>
      </c>
      <c r="B105" s="7" t="s">
        <v>3833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>
        <v>107.48232597125113</v>
      </c>
      <c r="AU105" s="9">
        <v>104.29533012554708</v>
      </c>
      <c r="AV105" s="9">
        <v>106.99364992259828</v>
      </c>
      <c r="AW105" s="9">
        <v>108.43861671871041</v>
      </c>
      <c r="AX105" s="9">
        <v>108.25079551702359</v>
      </c>
      <c r="AY105" s="9">
        <v>106.61550984675331</v>
      </c>
      <c r="AZ105" s="9">
        <v>105.26831716126262</v>
      </c>
      <c r="BA105" s="9">
        <v>105.57882531990234</v>
      </c>
      <c r="BB105" s="9"/>
      <c r="BC105" s="20"/>
      <c r="BD105" s="20"/>
      <c r="BE105" s="20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</row>
    <row r="106" spans="1:94" x14ac:dyDescent="0.2">
      <c r="A106" s="8" t="str">
        <f t="shared" si="1"/>
        <v>gem_nemiet_QU_21</v>
      </c>
      <c r="B106" s="7" t="s">
        <v>3833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>
        <v>103.5301119203436</v>
      </c>
      <c r="AU106" s="9">
        <v>102.16849506347104</v>
      </c>
      <c r="AV106" s="9">
        <v>104.32218446723294</v>
      </c>
      <c r="AW106" s="9">
        <v>106.99869297979411</v>
      </c>
      <c r="AX106" s="9">
        <v>106.352018443784</v>
      </c>
      <c r="AY106" s="9">
        <v>103.66602389508805</v>
      </c>
      <c r="AZ106" s="9">
        <v>105.65766662010981</v>
      </c>
      <c r="BA106" s="9">
        <v>106.73274482876752</v>
      </c>
      <c r="BB106" s="9"/>
      <c r="BC106" s="20"/>
      <c r="BD106" s="20"/>
      <c r="BE106" s="20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</row>
    <row r="107" spans="1:94" x14ac:dyDescent="0.2">
      <c r="A107" s="8" t="str">
        <f t="shared" si="1"/>
        <v>gem_nemiet_QU_22</v>
      </c>
      <c r="B107" s="7" t="s">
        <v>3833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>
        <v>103.08255112225559</v>
      </c>
      <c r="AU107" s="9">
        <v>99.917336289658564</v>
      </c>
      <c r="AV107" s="9">
        <v>101.15583895070343</v>
      </c>
      <c r="AW107" s="9">
        <v>102.36632826766311</v>
      </c>
      <c r="AX107" s="9">
        <v>103.17334795348225</v>
      </c>
      <c r="AY107" s="9">
        <v>102.28757859310635</v>
      </c>
      <c r="AZ107" s="9">
        <v>105.17287250666371</v>
      </c>
      <c r="BA107" s="9">
        <v>106.7931899753904</v>
      </c>
      <c r="BB107" s="9"/>
      <c r="BC107" s="20"/>
      <c r="BD107" s="20"/>
      <c r="BE107" s="20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</row>
    <row r="108" spans="1:94" x14ac:dyDescent="0.2">
      <c r="A108" s="8" t="str">
        <f t="shared" si="1"/>
        <v>gem_nemiet_QU_23</v>
      </c>
      <c r="B108" s="7" t="s">
        <v>3833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>
        <v>107.27319200500034</v>
      </c>
      <c r="AU108" s="9">
        <v>104.05332033059619</v>
      </c>
      <c r="AV108" s="9">
        <v>106.64528740196761</v>
      </c>
      <c r="AW108" s="9">
        <v>109.35839529183264</v>
      </c>
      <c r="AX108" s="9">
        <v>109.06094931086571</v>
      </c>
      <c r="AY108" s="9">
        <v>106.88893962931832</v>
      </c>
      <c r="AZ108" s="9">
        <v>109.50914807191667</v>
      </c>
      <c r="BA108" s="9">
        <v>106.90482807907085</v>
      </c>
      <c r="BB108" s="9"/>
      <c r="BC108" s="20"/>
      <c r="BD108" s="20"/>
      <c r="BE108" s="20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</row>
    <row r="109" spans="1:94" x14ac:dyDescent="0.2">
      <c r="A109" s="8" t="str">
        <f t="shared" si="1"/>
        <v>gem_nemiet_QU_24</v>
      </c>
      <c r="B109" s="7" t="s">
        <v>3833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>
        <v>101.73145360730216</v>
      </c>
      <c r="AU109" s="9">
        <v>99.067801770371474</v>
      </c>
      <c r="AV109" s="9">
        <v>101.86842383918321</v>
      </c>
      <c r="AW109" s="9">
        <v>104.46555264415946</v>
      </c>
      <c r="AX109" s="9">
        <v>102.6362585268276</v>
      </c>
      <c r="AY109" s="9">
        <v>105.3566419314713</v>
      </c>
      <c r="AZ109" s="9">
        <v>107.81372069695483</v>
      </c>
      <c r="BA109" s="9">
        <v>105.63256207138826</v>
      </c>
      <c r="BB109" s="9"/>
      <c r="BC109" s="20"/>
      <c r="BD109" s="20"/>
      <c r="BE109" s="20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</row>
    <row r="110" spans="1:94" x14ac:dyDescent="0.2">
      <c r="A110" s="8" t="str">
        <f t="shared" si="1"/>
        <v>gem_nemiet_QU_25</v>
      </c>
      <c r="B110" s="7" t="s">
        <v>3833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>
        <v>104.71095462371835</v>
      </c>
      <c r="AU110" s="9">
        <v>102.8436675716932</v>
      </c>
      <c r="AV110" s="9">
        <v>102.52485691578596</v>
      </c>
      <c r="AW110" s="9">
        <v>101.22745054305756</v>
      </c>
      <c r="AX110" s="9">
        <v>101.53705499633641</v>
      </c>
      <c r="AY110" s="9">
        <v>100.58879599605726</v>
      </c>
      <c r="AZ110" s="9">
        <v>103.13924510617666</v>
      </c>
      <c r="BA110" s="9">
        <v>102.91715044602206</v>
      </c>
      <c r="BB110" s="9"/>
      <c r="BC110" s="20"/>
      <c r="BD110" s="20"/>
      <c r="BE110" s="20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</row>
    <row r="111" spans="1:94" x14ac:dyDescent="0.2">
      <c r="A111" s="8" t="str">
        <f t="shared" si="1"/>
        <v>gem_mw_QU_1</v>
      </c>
      <c r="B111" s="7" t="s">
        <v>3834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>
        <v>148.07665036480122</v>
      </c>
      <c r="AU111" s="9">
        <v>143.96252916110024</v>
      </c>
      <c r="AV111" s="9">
        <v>148.71394848839071</v>
      </c>
      <c r="AW111" s="9">
        <v>150.83110299078038</v>
      </c>
      <c r="AX111" s="9">
        <v>152.34613712349505</v>
      </c>
      <c r="AY111" s="9">
        <v>155.14191500250823</v>
      </c>
      <c r="AZ111" s="9">
        <v>162.95928794046193</v>
      </c>
      <c r="BA111" s="9">
        <v>168.81931888075351</v>
      </c>
      <c r="BB111" s="9"/>
      <c r="BC111" s="20"/>
      <c r="BD111" s="20"/>
      <c r="BE111" s="20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</row>
    <row r="112" spans="1:94" x14ac:dyDescent="0.2">
      <c r="A112" s="8" t="str">
        <f t="shared" si="1"/>
        <v>gem_mw_QU_2</v>
      </c>
      <c r="B112" s="7" t="s">
        <v>3834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>
        <v>124.6379362648595</v>
      </c>
      <c r="AU112" s="9">
        <v>120.29894173222628</v>
      </c>
      <c r="AV112" s="9">
        <v>122.49163709812566</v>
      </c>
      <c r="AW112" s="9">
        <v>122.96778598370634</v>
      </c>
      <c r="AX112" s="9">
        <v>122.08533558131501</v>
      </c>
      <c r="AY112" s="9">
        <v>121.49641244560407</v>
      </c>
      <c r="AZ112" s="9">
        <v>127.18653361551848</v>
      </c>
      <c r="BA112" s="9">
        <v>128.19652013866462</v>
      </c>
      <c r="BB112" s="9"/>
      <c r="BC112" s="20"/>
      <c r="BD112" s="20"/>
      <c r="BE112" s="20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</row>
    <row r="113" spans="1:94" x14ac:dyDescent="0.2">
      <c r="A113" s="8" t="str">
        <f t="shared" si="1"/>
        <v>gem_mw_QU_3</v>
      </c>
      <c r="B113" s="7" t="s">
        <v>3834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>
        <v>141.2187187287555</v>
      </c>
      <c r="AU113" s="9">
        <v>136.42390403949935</v>
      </c>
      <c r="AV113" s="9">
        <v>138.56798912276574</v>
      </c>
      <c r="AW113" s="9">
        <v>137.05415982376024</v>
      </c>
      <c r="AX113" s="9">
        <v>135.35164860883043</v>
      </c>
      <c r="AY113" s="9">
        <v>135.5145316261073</v>
      </c>
      <c r="AZ113" s="9">
        <v>142.38620662354597</v>
      </c>
      <c r="BA113" s="9">
        <v>147.26287773610022</v>
      </c>
      <c r="BB113" s="9"/>
      <c r="BC113" s="20"/>
      <c r="BD113" s="20"/>
      <c r="BE113" s="20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</row>
    <row r="114" spans="1:94" x14ac:dyDescent="0.2">
      <c r="A114" s="8" t="str">
        <f t="shared" si="1"/>
        <v>gem_mw_QU_5</v>
      </c>
      <c r="B114" s="7" t="s">
        <v>3834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>
        <v>130.3603266367931</v>
      </c>
      <c r="AU114" s="9">
        <v>125.99840252119265</v>
      </c>
      <c r="AV114" s="9">
        <v>129.83679203874863</v>
      </c>
      <c r="AW114" s="9">
        <v>132.10840721702976</v>
      </c>
      <c r="AX114" s="9">
        <v>133.58990182039196</v>
      </c>
      <c r="AY114" s="9">
        <v>134.46822571091866</v>
      </c>
      <c r="AZ114" s="9">
        <v>144.12633531811159</v>
      </c>
      <c r="BA114" s="9">
        <v>145.84896094883632</v>
      </c>
      <c r="BB114" s="9"/>
      <c r="BC114" s="20"/>
      <c r="BD114" s="20"/>
      <c r="BE114" s="20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</row>
    <row r="115" spans="1:94" x14ac:dyDescent="0.2">
      <c r="A115" s="8" t="str">
        <f t="shared" si="1"/>
        <v>gem_mw_QU_9</v>
      </c>
      <c r="B115" s="7" t="s">
        <v>3834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>
        <v>139.71584189518526</v>
      </c>
      <c r="AU115" s="9">
        <v>142.33368368363205</v>
      </c>
      <c r="AV115" s="9">
        <v>147.23107137970572</v>
      </c>
      <c r="AW115" s="9">
        <v>152.66336287181647</v>
      </c>
      <c r="AX115" s="9">
        <v>156.65634342252449</v>
      </c>
      <c r="AY115" s="9">
        <v>165.88111204802428</v>
      </c>
      <c r="AZ115" s="9">
        <v>175.67848444016261</v>
      </c>
      <c r="BA115" s="9">
        <v>183.58600626091942</v>
      </c>
      <c r="BB115" s="9"/>
      <c r="BC115" s="20"/>
      <c r="BD115" s="20"/>
      <c r="BE115" s="20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</row>
    <row r="116" spans="1:94" x14ac:dyDescent="0.2">
      <c r="A116" s="8" t="str">
        <f t="shared" si="1"/>
        <v>gem_mw_QU_10</v>
      </c>
      <c r="B116" s="7" t="s">
        <v>3834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>
        <v>123.13694778854519</v>
      </c>
      <c r="AU116" s="9">
        <v>117.94995364378421</v>
      </c>
      <c r="AV116" s="9">
        <v>119.41235820784279</v>
      </c>
      <c r="AW116" s="9">
        <v>122.75958283690206</v>
      </c>
      <c r="AX116" s="9">
        <v>126.34519043296565</v>
      </c>
      <c r="AY116" s="9">
        <v>128.30926345855528</v>
      </c>
      <c r="AZ116" s="9">
        <v>134.55799909532848</v>
      </c>
      <c r="BA116" s="9">
        <v>132.26315360205621</v>
      </c>
      <c r="BB116" s="9"/>
      <c r="BC116" s="20"/>
      <c r="BD116" s="20"/>
      <c r="BE116" s="20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</row>
    <row r="117" spans="1:94" x14ac:dyDescent="0.2">
      <c r="A117" s="8" t="str">
        <f t="shared" si="1"/>
        <v>gem_mw_QU_11</v>
      </c>
      <c r="B117" s="7" t="s">
        <v>3834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>
        <v>125.16215752983121</v>
      </c>
      <c r="AU117" s="9">
        <v>120.09097048849563</v>
      </c>
      <c r="AV117" s="9">
        <v>120.47446800215333</v>
      </c>
      <c r="AW117" s="9">
        <v>120.64548312133141</v>
      </c>
      <c r="AX117" s="9">
        <v>122.84073876879596</v>
      </c>
      <c r="AY117" s="9">
        <v>123.71593247688806</v>
      </c>
      <c r="AZ117" s="9">
        <v>129.88142667308415</v>
      </c>
      <c r="BA117" s="9">
        <v>130.83562293493245</v>
      </c>
      <c r="BB117" s="9"/>
      <c r="BC117" s="20"/>
      <c r="BD117" s="20"/>
      <c r="BE117" s="20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</row>
    <row r="118" spans="1:94" x14ac:dyDescent="0.2">
      <c r="A118" s="8" t="str">
        <f t="shared" si="1"/>
        <v>gem_mw_QU_12</v>
      </c>
      <c r="B118" s="7" t="s">
        <v>3834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>
        <v>157.21459935782676</v>
      </c>
      <c r="AU118" s="9">
        <v>152.68862158432981</v>
      </c>
      <c r="AV118" s="9">
        <v>157.42768472044295</v>
      </c>
      <c r="AW118" s="9">
        <v>160.51343631377276</v>
      </c>
      <c r="AX118" s="9">
        <v>161.10893665343085</v>
      </c>
      <c r="AY118" s="9">
        <v>161.60984774184826</v>
      </c>
      <c r="AZ118" s="9">
        <v>169.84908534349265</v>
      </c>
      <c r="BA118" s="9">
        <v>170.5325620349123</v>
      </c>
      <c r="BB118" s="9"/>
      <c r="BC118" s="20"/>
      <c r="BD118" s="20"/>
      <c r="BE118" s="20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</row>
    <row r="119" spans="1:94" x14ac:dyDescent="0.2">
      <c r="A119" s="8" t="str">
        <f t="shared" si="1"/>
        <v>gem_mw_QU_13</v>
      </c>
      <c r="B119" s="7" t="s">
        <v>3834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>
        <v>131.98599002365711</v>
      </c>
      <c r="AU119" s="9">
        <v>126.36037165193731</v>
      </c>
      <c r="AV119" s="9">
        <v>128.9901131712314</v>
      </c>
      <c r="AW119" s="9">
        <v>132.38193828936852</v>
      </c>
      <c r="AX119" s="9">
        <v>130.34415549946269</v>
      </c>
      <c r="AY119" s="9">
        <v>129.52456795322854</v>
      </c>
      <c r="AZ119" s="9">
        <v>134.03112604447051</v>
      </c>
      <c r="BA119" s="9">
        <v>134.29336461773946</v>
      </c>
      <c r="BB119" s="9"/>
      <c r="BC119" s="20"/>
      <c r="BD119" s="20"/>
      <c r="BE119" s="20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</row>
    <row r="120" spans="1:94" x14ac:dyDescent="0.2">
      <c r="A120" s="8" t="str">
        <f t="shared" si="1"/>
        <v>gem_mw_QU_14</v>
      </c>
      <c r="B120" s="7" t="s">
        <v>3834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>
        <v>127.93645246110974</v>
      </c>
      <c r="AU120" s="9">
        <v>123.53039366155377</v>
      </c>
      <c r="AV120" s="9">
        <v>125.915107697548</v>
      </c>
      <c r="AW120" s="9">
        <v>128.55168444122413</v>
      </c>
      <c r="AX120" s="9">
        <v>131.69827103819006</v>
      </c>
      <c r="AY120" s="9">
        <v>137.23203030713947</v>
      </c>
      <c r="AZ120" s="9">
        <v>144.43203383325749</v>
      </c>
      <c r="BA120" s="9">
        <v>149.15775998706653</v>
      </c>
      <c r="BB120" s="9"/>
      <c r="BC120" s="20"/>
      <c r="BD120" s="20"/>
      <c r="BE120" s="20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</row>
    <row r="121" spans="1:94" x14ac:dyDescent="0.2">
      <c r="A121" s="8" t="str">
        <f t="shared" si="1"/>
        <v>gem_mw_QU_17</v>
      </c>
      <c r="B121" s="7" t="s">
        <v>3834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>
        <v>129.49716896597423</v>
      </c>
      <c r="AU121" s="9">
        <v>125.09245129587777</v>
      </c>
      <c r="AV121" s="9">
        <v>127.72031062776169</v>
      </c>
      <c r="AW121" s="9">
        <v>130.21843257970212</v>
      </c>
      <c r="AX121" s="9">
        <v>131.97141919781686</v>
      </c>
      <c r="AY121" s="9">
        <v>132.7165126056112</v>
      </c>
      <c r="AZ121" s="9">
        <v>139.57021795615123</v>
      </c>
      <c r="BA121" s="9">
        <v>140.9785617448529</v>
      </c>
      <c r="BB121" s="9"/>
      <c r="BC121" s="20"/>
      <c r="BD121" s="20"/>
      <c r="BE121" s="20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</row>
    <row r="122" spans="1:94" x14ac:dyDescent="0.2">
      <c r="A122" s="8" t="str">
        <f t="shared" si="1"/>
        <v>gem_mw_QU_18</v>
      </c>
      <c r="B122" s="7" t="s">
        <v>3834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>
        <v>133.03145513820411</v>
      </c>
      <c r="AU122" s="9">
        <v>128.56274731156327</v>
      </c>
      <c r="AV122" s="9">
        <v>130.37430351289788</v>
      </c>
      <c r="AW122" s="9">
        <v>134.15877546745836</v>
      </c>
      <c r="AX122" s="9">
        <v>137.31873947165471</v>
      </c>
      <c r="AY122" s="9">
        <v>139.7479631991358</v>
      </c>
      <c r="AZ122" s="9">
        <v>148.38076937213503</v>
      </c>
      <c r="BA122" s="9">
        <v>154.29280223394014</v>
      </c>
      <c r="BB122" s="9"/>
      <c r="BC122" s="20"/>
      <c r="BD122" s="20"/>
      <c r="BE122" s="20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</row>
    <row r="123" spans="1:94" x14ac:dyDescent="0.2">
      <c r="A123" s="8" t="str">
        <f t="shared" si="1"/>
        <v>gem_mw_QU_19</v>
      </c>
      <c r="B123" s="7" t="s">
        <v>3834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>
        <v>136.25728123217448</v>
      </c>
      <c r="AU123" s="9">
        <v>130.87864453869662</v>
      </c>
      <c r="AV123" s="9">
        <v>130.06083177725333</v>
      </c>
      <c r="AW123" s="9">
        <v>131.12653546446879</v>
      </c>
      <c r="AX123" s="9">
        <v>130.5930161971994</v>
      </c>
      <c r="AY123" s="9">
        <v>130.65974571257652</v>
      </c>
      <c r="AZ123" s="9">
        <v>136.7575423340727</v>
      </c>
      <c r="BA123" s="9">
        <v>139.88831818131959</v>
      </c>
      <c r="BB123" s="9"/>
      <c r="BC123" s="20"/>
      <c r="BD123" s="20"/>
      <c r="BE123" s="20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</row>
    <row r="124" spans="1:94" x14ac:dyDescent="0.2">
      <c r="A124" s="8" t="str">
        <f t="shared" si="1"/>
        <v>gem_mw_QU_20</v>
      </c>
      <c r="B124" s="7" t="s">
        <v>3834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>
        <v>132.09635779198493</v>
      </c>
      <c r="AU124" s="9">
        <v>126.85095996032442</v>
      </c>
      <c r="AV124" s="9">
        <v>128.80047898804014</v>
      </c>
      <c r="AW124" s="9">
        <v>130.56433780235392</v>
      </c>
      <c r="AX124" s="9">
        <v>129.79862309757351</v>
      </c>
      <c r="AY124" s="9">
        <v>128.80943066257052</v>
      </c>
      <c r="AZ124" s="9">
        <v>129.98272414886387</v>
      </c>
      <c r="BA124" s="9">
        <v>130.85211926357783</v>
      </c>
      <c r="BB124" s="9"/>
      <c r="BC124" s="20"/>
      <c r="BD124" s="20"/>
      <c r="BE124" s="20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</row>
    <row r="125" spans="1:94" x14ac:dyDescent="0.2">
      <c r="A125" s="8" t="str">
        <f t="shared" si="1"/>
        <v>gem_mw_QU_21</v>
      </c>
      <c r="B125" s="7" t="s">
        <v>3834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>
        <v>132.01726465134897</v>
      </c>
      <c r="AU125" s="9">
        <v>128.41149666270584</v>
      </c>
      <c r="AV125" s="9">
        <v>130.45462299226273</v>
      </c>
      <c r="AW125" s="9">
        <v>134.53186330808947</v>
      </c>
      <c r="AX125" s="9">
        <v>132.77851340767</v>
      </c>
      <c r="AY125" s="9">
        <v>131.03215495662394</v>
      </c>
      <c r="AZ125" s="9">
        <v>136.52271447728498</v>
      </c>
      <c r="BA125" s="9">
        <v>138.74575429345592</v>
      </c>
      <c r="BB125" s="9"/>
      <c r="BC125" s="20"/>
      <c r="BD125" s="20"/>
      <c r="BE125" s="20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</row>
    <row r="126" spans="1:94" x14ac:dyDescent="0.2">
      <c r="A126" s="8" t="str">
        <f t="shared" si="1"/>
        <v>gem_mw_QU_22</v>
      </c>
      <c r="B126" s="7" t="s">
        <v>3834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>
        <v>128.30866586555541</v>
      </c>
      <c r="AU126" s="9">
        <v>123.19897035647155</v>
      </c>
      <c r="AV126" s="9">
        <v>123.92114929169213</v>
      </c>
      <c r="AW126" s="9">
        <v>125.88809701907817</v>
      </c>
      <c r="AX126" s="9">
        <v>126.85568123044497</v>
      </c>
      <c r="AY126" s="9">
        <v>127.25328422229501</v>
      </c>
      <c r="AZ126" s="9">
        <v>133.67138644166781</v>
      </c>
      <c r="BA126" s="9">
        <v>136.79940157785876</v>
      </c>
      <c r="BB126" s="9"/>
      <c r="BC126" s="20"/>
      <c r="BD126" s="20"/>
      <c r="BE126" s="20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</row>
    <row r="127" spans="1:94" x14ac:dyDescent="0.2">
      <c r="A127" s="8" t="str">
        <f t="shared" si="1"/>
        <v>gem_mw_QU_23</v>
      </c>
      <c r="B127" s="7" t="s">
        <v>3834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>
        <v>125.22162695454293</v>
      </c>
      <c r="AU127" s="9">
        <v>120.48288245375274</v>
      </c>
      <c r="AV127" s="9">
        <v>122.39405514835261</v>
      </c>
      <c r="AW127" s="9">
        <v>125.96911554411433</v>
      </c>
      <c r="AX127" s="9">
        <v>126.81017697165282</v>
      </c>
      <c r="AY127" s="9">
        <v>125.78593816420299</v>
      </c>
      <c r="AZ127" s="9">
        <v>131.74015990113909</v>
      </c>
      <c r="BA127" s="9">
        <v>129.35877965798008</v>
      </c>
      <c r="BB127" s="9"/>
      <c r="BC127" s="20"/>
      <c r="BD127" s="20"/>
      <c r="BE127" s="20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</row>
    <row r="128" spans="1:94" x14ac:dyDescent="0.2">
      <c r="A128" s="8" t="str">
        <f t="shared" si="1"/>
        <v>gem_mw_QU_24</v>
      </c>
      <c r="B128" s="7" t="s">
        <v>3834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>
        <v>131.95026689430068</v>
      </c>
      <c r="AU128" s="9">
        <v>127.61969055113084</v>
      </c>
      <c r="AV128" s="9">
        <v>130.70295694346891</v>
      </c>
      <c r="AW128" s="9">
        <v>136.16911026070326</v>
      </c>
      <c r="AX128" s="9">
        <v>134.5070521747264</v>
      </c>
      <c r="AY128" s="9">
        <v>141.24151529771896</v>
      </c>
      <c r="AZ128" s="9">
        <v>148.72464345068187</v>
      </c>
      <c r="BA128" s="9">
        <v>147.57134646581932</v>
      </c>
      <c r="BB128" s="9"/>
      <c r="BC128" s="20"/>
      <c r="BD128" s="20"/>
      <c r="BE128" s="20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</row>
    <row r="129" spans="1:94" x14ac:dyDescent="0.2">
      <c r="A129" s="8" t="str">
        <f t="shared" si="1"/>
        <v>gem_mw_QU_25</v>
      </c>
      <c r="B129" s="7" t="s">
        <v>3834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>
        <v>143.26625094018502</v>
      </c>
      <c r="AU129" s="9">
        <v>140.34290839588189</v>
      </c>
      <c r="AV129" s="9">
        <v>140.48039344442682</v>
      </c>
      <c r="AW129" s="9">
        <v>140.38476256426648</v>
      </c>
      <c r="AX129" s="9">
        <v>141.68689211813657</v>
      </c>
      <c r="AY129" s="9">
        <v>144.30454216279591</v>
      </c>
      <c r="AZ129" s="9">
        <v>152.40774216437634</v>
      </c>
      <c r="BA129" s="9">
        <v>154.44591794950563</v>
      </c>
      <c r="BB129" s="9"/>
      <c r="BC129" s="20"/>
      <c r="BD129" s="20"/>
      <c r="BE129" s="20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</row>
    <row r="130" spans="1:94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</row>
    <row r="131" spans="1:94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s="5" customFormat="1" x14ac:dyDescent="0.2">
      <c r="BN132" s="9"/>
      <c r="BO132" s="9"/>
    </row>
    <row r="133" spans="1:94" s="5" customFormat="1" x14ac:dyDescent="0.2"/>
    <row r="134" spans="1:94" s="5" customFormat="1" ht="15" x14ac:dyDescent="0.25">
      <c r="A134" s="43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21">
        <v>2020</v>
      </c>
      <c r="Z134" s="5">
        <v>2021</v>
      </c>
      <c r="AA134" s="5" t="s">
        <v>3995</v>
      </c>
      <c r="AB134" s="221"/>
    </row>
    <row r="135" spans="1:94" x14ac:dyDescent="0.2">
      <c r="A135" s="8" t="str">
        <f t="shared" ref="A135:A198" si="2">CONCATENATE(B135,"_",C135,"_",D135)</f>
        <v>mwg_nemiet_Ja_1</v>
      </c>
      <c r="B135" s="7" t="s">
        <v>3823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132.14863861740017</v>
      </c>
      <c r="Z135" s="9">
        <v>132.74650639625398</v>
      </c>
      <c r="AA135" s="20">
        <v>134.30003226534819</v>
      </c>
      <c r="AB135" s="20"/>
      <c r="AC135" s="20"/>
      <c r="AD135" s="20"/>
      <c r="AE135" s="20"/>
      <c r="AF135" s="20"/>
      <c r="AG135" s="9"/>
      <c r="AN135" s="20"/>
      <c r="AO135" s="5"/>
      <c r="AP135" s="5"/>
      <c r="AQ135" s="20"/>
    </row>
    <row r="136" spans="1:94" x14ac:dyDescent="0.2">
      <c r="A136" s="8" t="str">
        <f t="shared" si="2"/>
        <v>mwg_nemiet_Ja_2</v>
      </c>
      <c r="B136" s="7" t="s">
        <v>3823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122.37613667473369</v>
      </c>
      <c r="Z136" s="9">
        <v>123.47242733725727</v>
      </c>
      <c r="AA136" s="20">
        <v>125.01131982727858</v>
      </c>
      <c r="AB136" s="20"/>
      <c r="AC136" s="20"/>
      <c r="AD136" s="20"/>
      <c r="AE136" s="20"/>
      <c r="AF136" s="20"/>
      <c r="AG136" s="9"/>
      <c r="AN136" s="20"/>
      <c r="AO136" s="5"/>
      <c r="AP136" s="5"/>
      <c r="AQ136" s="20"/>
      <c r="BJ136" s="20"/>
    </row>
    <row r="137" spans="1:94" x14ac:dyDescent="0.2">
      <c r="A137" s="8" t="str">
        <f t="shared" si="2"/>
        <v>mwg_nemiet_Ja_3</v>
      </c>
      <c r="B137" s="7" t="s">
        <v>3823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133.38323687576178</v>
      </c>
      <c r="Z137" s="9">
        <v>135.29250658363983</v>
      </c>
      <c r="AA137" s="20">
        <v>136.7575361449</v>
      </c>
      <c r="AB137" s="20"/>
      <c r="AC137" s="20"/>
      <c r="AD137" s="20"/>
      <c r="AE137" s="20"/>
      <c r="AF137" s="20"/>
      <c r="AG137" s="9"/>
      <c r="AN137" s="20"/>
      <c r="AO137" s="5"/>
      <c r="AP137" s="5"/>
      <c r="AQ137" s="20"/>
    </row>
    <row r="138" spans="1:94" x14ac:dyDescent="0.2">
      <c r="A138" s="8" t="str">
        <f t="shared" si="2"/>
        <v>mwg_nemiet_Ja_4</v>
      </c>
      <c r="B138" s="7" t="s">
        <v>3823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136.34246555495915</v>
      </c>
      <c r="Z138" s="9">
        <v>136.38366332283468</v>
      </c>
      <c r="AA138" s="20">
        <v>135.68703966027294</v>
      </c>
      <c r="AB138" s="20"/>
      <c r="AC138" s="20"/>
      <c r="AD138" s="20"/>
      <c r="AE138" s="20"/>
      <c r="AF138" s="20"/>
      <c r="AG138" s="9"/>
      <c r="AN138" s="20"/>
      <c r="AO138" s="5"/>
      <c r="AP138" s="5"/>
      <c r="AQ138" s="20"/>
    </row>
    <row r="139" spans="1:94" x14ac:dyDescent="0.2">
      <c r="A139" s="8" t="str">
        <f t="shared" si="2"/>
        <v>mwg_nemiet_Ja_5</v>
      </c>
      <c r="B139" s="7" t="s">
        <v>3823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132.19896419746874</v>
      </c>
      <c r="Z139" s="9">
        <v>132.13391915260547</v>
      </c>
      <c r="AA139" s="20">
        <v>134.45470950429578</v>
      </c>
      <c r="AB139" s="20"/>
      <c r="AC139" s="20"/>
      <c r="AD139" s="20"/>
      <c r="AE139" s="20"/>
      <c r="AF139" s="20"/>
      <c r="AG139" s="9"/>
      <c r="AN139" s="20"/>
      <c r="AO139" s="5"/>
      <c r="AP139" s="5"/>
      <c r="AQ139" s="20"/>
    </row>
    <row r="140" spans="1:94" x14ac:dyDescent="0.2">
      <c r="A140" s="8" t="str">
        <f t="shared" si="2"/>
        <v>mwg_nemiet_Ja_6</v>
      </c>
      <c r="B140" s="7" t="s">
        <v>3823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130.52548307156417</v>
      </c>
      <c r="Z140" s="9">
        <v>131.67947739507676</v>
      </c>
      <c r="AA140" s="20">
        <v>133.04396391040706</v>
      </c>
      <c r="AB140" s="20"/>
      <c r="AC140" s="20"/>
      <c r="AD140" s="20"/>
      <c r="AE140" s="20"/>
      <c r="AF140" s="20"/>
      <c r="AG140" s="9"/>
      <c r="AN140" s="20"/>
      <c r="AO140" s="5"/>
      <c r="AP140" s="5"/>
      <c r="AQ140" s="20"/>
    </row>
    <row r="141" spans="1:94" x14ac:dyDescent="0.2">
      <c r="A141" s="8" t="str">
        <f t="shared" si="2"/>
        <v>mwg_nemiet_Ja_7</v>
      </c>
      <c r="B141" s="7" t="s">
        <v>3823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128.76812481137944</v>
      </c>
      <c r="Z141" s="9">
        <v>130.10778292577632</v>
      </c>
      <c r="AA141" s="20">
        <v>130.44832043509433</v>
      </c>
      <c r="AB141" s="20"/>
      <c r="AC141" s="20"/>
      <c r="AD141" s="20"/>
      <c r="AE141" s="20"/>
      <c r="AF141" s="20"/>
      <c r="AG141" s="9"/>
      <c r="AN141" s="20"/>
      <c r="AO141" s="5"/>
      <c r="AP141" s="5"/>
      <c r="AQ141" s="20"/>
    </row>
    <row r="142" spans="1:94" x14ac:dyDescent="0.2">
      <c r="A142" s="8" t="str">
        <f t="shared" si="2"/>
        <v>mwg_nemiet_Ja_8</v>
      </c>
      <c r="B142" s="7" t="s">
        <v>3823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144.78661584335265</v>
      </c>
      <c r="Z142" s="9">
        <v>145.41604965407419</v>
      </c>
      <c r="AA142" s="20">
        <v>147.74952060342031</v>
      </c>
      <c r="AB142" s="20"/>
      <c r="AC142" s="20"/>
      <c r="AD142" s="20"/>
      <c r="AE142" s="20"/>
      <c r="AF142" s="20"/>
      <c r="AG142" s="9"/>
      <c r="AN142" s="20"/>
      <c r="AO142" s="5"/>
      <c r="AP142" s="5"/>
      <c r="AQ142" s="20"/>
    </row>
    <row r="143" spans="1:94" x14ac:dyDescent="0.2">
      <c r="A143" s="8" t="str">
        <f t="shared" si="2"/>
        <v>mwg_nemiet_Ja_9</v>
      </c>
      <c r="B143" s="7" t="s">
        <v>3823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125.76693832257347</v>
      </c>
      <c r="Z143" s="9">
        <v>126.19573410142075</v>
      </c>
      <c r="AA143" s="20">
        <v>127.02035672091938</v>
      </c>
      <c r="AB143" s="20"/>
      <c r="AC143" s="20"/>
      <c r="AD143" s="20"/>
      <c r="AE143" s="20"/>
      <c r="AF143" s="20"/>
      <c r="AG143" s="9"/>
      <c r="AN143" s="20"/>
      <c r="AO143" s="5"/>
      <c r="AP143" s="5"/>
      <c r="AQ143" s="20"/>
    </row>
    <row r="144" spans="1:94" x14ac:dyDescent="0.2">
      <c r="A144" s="8" t="str">
        <f t="shared" si="2"/>
        <v>mwg_nemiet_Ja_10</v>
      </c>
      <c r="B144" s="7" t="s">
        <v>3823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128.58054275658557</v>
      </c>
      <c r="Z144" s="9">
        <v>129.71333981034832</v>
      </c>
      <c r="AA144" s="20">
        <v>131.0036572237444</v>
      </c>
      <c r="AB144" s="20"/>
      <c r="AC144" s="20"/>
      <c r="AD144" s="20"/>
      <c r="AE144" s="20"/>
      <c r="AF144" s="20"/>
      <c r="AG144" s="9"/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3823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128.78881891572692</v>
      </c>
      <c r="Z145" s="9">
        <v>129.81133338082043</v>
      </c>
      <c r="AA145" s="20">
        <v>132.33930393032912</v>
      </c>
      <c r="AB145" s="20"/>
      <c r="AC145" s="20"/>
      <c r="AD145" s="20"/>
      <c r="AE145" s="20"/>
      <c r="AF145" s="20"/>
      <c r="AG145" s="9"/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3823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134.29736960255727</v>
      </c>
      <c r="Z146" s="9">
        <v>134.61254084167618</v>
      </c>
      <c r="AA146" s="20">
        <v>134.46731564261012</v>
      </c>
      <c r="AB146" s="20"/>
      <c r="AC146" s="20"/>
      <c r="AD146" s="20"/>
      <c r="AE146" s="20"/>
      <c r="AF146" s="20"/>
      <c r="AG146" s="9"/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3823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127.34424473964725</v>
      </c>
      <c r="Z147" s="9">
        <v>128.0765113737082</v>
      </c>
      <c r="AA147" s="20">
        <v>128.54340243475659</v>
      </c>
      <c r="AB147" s="20"/>
      <c r="AC147" s="20"/>
      <c r="AD147" s="20"/>
      <c r="AE147" s="20"/>
      <c r="AF147" s="20"/>
      <c r="AG147" s="9"/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3823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144.40641218670243</v>
      </c>
      <c r="Z148" s="9">
        <v>144.20094858877695</v>
      </c>
      <c r="AA148" s="20">
        <v>146.55094275286558</v>
      </c>
      <c r="AB148" s="20"/>
      <c r="AC148" s="20"/>
      <c r="AD148" s="20"/>
      <c r="AE148" s="20"/>
      <c r="AF148" s="20"/>
      <c r="AG148" s="9"/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3823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131.16769509092271</v>
      </c>
      <c r="Z149" s="9">
        <v>130.9278797777263</v>
      </c>
      <c r="AA149" s="20">
        <v>131.20021009425008</v>
      </c>
      <c r="AB149" s="20"/>
      <c r="AC149" s="20"/>
      <c r="AD149" s="20"/>
      <c r="AE149" s="20"/>
      <c r="AF149" s="20"/>
      <c r="AG149" s="9"/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3823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131.16769509092271</v>
      </c>
      <c r="Z150" s="9">
        <v>130.9278797777263</v>
      </c>
      <c r="AA150" s="20">
        <v>131.20021009425008</v>
      </c>
      <c r="AB150" s="20"/>
      <c r="AC150" s="20"/>
      <c r="AD150" s="20"/>
      <c r="AE150" s="20"/>
      <c r="AF150" s="20"/>
      <c r="AG150" s="9"/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3823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128.12550586292701</v>
      </c>
      <c r="Z151" s="9">
        <v>128.90376638275021</v>
      </c>
      <c r="AA151" s="20">
        <v>130.6952018877582</v>
      </c>
      <c r="AB151" s="20"/>
      <c r="AC151" s="20"/>
      <c r="AD151" s="20"/>
      <c r="AE151" s="20"/>
      <c r="AF151" s="20"/>
      <c r="AG151" s="9"/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3823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127.85034053673978</v>
      </c>
      <c r="Z152" s="9">
        <v>129.31165095064731</v>
      </c>
      <c r="AA152" s="20">
        <v>131.80924296574875</v>
      </c>
      <c r="AB152" s="20"/>
      <c r="AC152" s="20"/>
      <c r="AD152" s="20"/>
      <c r="AE152" s="20"/>
      <c r="AF152" s="20"/>
      <c r="AG152" s="9"/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3823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125.52231409626613</v>
      </c>
      <c r="Z153" s="9">
        <v>126.72619468928659</v>
      </c>
      <c r="AA153" s="20">
        <v>128.15240250266336</v>
      </c>
      <c r="AB153" s="20"/>
      <c r="AC153" s="20"/>
      <c r="AD153" s="20"/>
      <c r="AE153" s="20"/>
      <c r="AF153" s="20"/>
      <c r="AG153" s="9"/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3823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128.13564274652245</v>
      </c>
      <c r="Z154" s="9">
        <v>129.78656885788379</v>
      </c>
      <c r="AA154" s="20">
        <v>131.32600193047716</v>
      </c>
      <c r="AB154" s="20"/>
      <c r="AC154" s="20"/>
      <c r="AD154" s="20"/>
      <c r="AE154" s="20"/>
      <c r="AF154" s="20"/>
      <c r="AG154" s="9"/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3823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119.06706047566718</v>
      </c>
      <c r="Z155" s="9">
        <v>119.07247838580757</v>
      </c>
      <c r="AA155" s="20">
        <v>119.75547065458505</v>
      </c>
      <c r="AB155" s="20"/>
      <c r="AC155" s="20"/>
      <c r="AD155" s="20"/>
      <c r="AE155" s="20"/>
      <c r="AF155" s="20"/>
      <c r="AG155" s="9"/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3823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135.31186102065095</v>
      </c>
      <c r="Z156" s="9">
        <v>135.82796185540013</v>
      </c>
      <c r="AA156" s="20">
        <v>137.16480372539584</v>
      </c>
      <c r="AB156" s="20"/>
      <c r="AC156" s="20"/>
      <c r="AD156" s="20"/>
      <c r="AE156" s="20"/>
      <c r="AF156" s="20"/>
      <c r="AG156" s="9"/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3823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139.79303786629913</v>
      </c>
      <c r="Z157" s="9">
        <v>140.5113580613779</v>
      </c>
      <c r="AA157" s="20">
        <v>141.33166675090072</v>
      </c>
      <c r="AB157" s="20"/>
      <c r="AC157" s="20"/>
      <c r="AD157" s="20"/>
      <c r="AE157" s="20"/>
      <c r="AF157" s="20"/>
      <c r="AG157" s="9"/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3823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134.62181638466333</v>
      </c>
      <c r="Z158" s="9">
        <v>136.12558063247383</v>
      </c>
      <c r="AA158" s="20">
        <v>136.70959099540983</v>
      </c>
      <c r="AB158" s="20"/>
      <c r="AC158" s="20"/>
      <c r="AD158" s="20"/>
      <c r="AE158" s="20"/>
      <c r="AF158" s="20"/>
      <c r="AG158" s="9"/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3823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141.28019611548029</v>
      </c>
      <c r="Z159" s="9">
        <v>142.55640435011387</v>
      </c>
      <c r="AA159" s="20">
        <v>144.3827571622792</v>
      </c>
      <c r="AB159" s="20"/>
      <c r="AC159" s="20"/>
      <c r="AD159" s="20"/>
      <c r="AE159" s="20"/>
      <c r="AF159" s="20"/>
      <c r="AG159" s="9"/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3823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134.81436406756737</v>
      </c>
      <c r="Z160" s="9">
        <v>134.7494439498148</v>
      </c>
      <c r="AA160" s="20">
        <v>135.3514842099126</v>
      </c>
      <c r="AB160" s="20"/>
      <c r="AC160" s="20"/>
      <c r="AD160" s="20"/>
      <c r="AE160" s="20"/>
      <c r="AF160" s="20"/>
      <c r="AG160" s="9"/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3824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278.05915277099899</v>
      </c>
      <c r="Z161" s="9">
        <v>291.38341498014205</v>
      </c>
      <c r="AA161" s="20">
        <v>312.27316821285666</v>
      </c>
      <c r="AB161" s="20"/>
      <c r="AC161" s="20"/>
      <c r="AD161" s="20"/>
      <c r="AE161" s="20"/>
      <c r="AF161" s="20"/>
      <c r="AG161" s="9"/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3824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202.84445009694682</v>
      </c>
      <c r="Z162" s="9">
        <v>206.06633493945193</v>
      </c>
      <c r="AA162" s="20">
        <v>214.89043894264387</v>
      </c>
      <c r="AB162" s="20"/>
      <c r="AC162" s="20"/>
      <c r="AD162" s="20"/>
      <c r="AE162" s="20"/>
      <c r="AF162" s="20"/>
      <c r="AG162" s="9"/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3824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247.11165741800878</v>
      </c>
      <c r="Z163" s="9">
        <v>253.47889097316389</v>
      </c>
      <c r="AA163" s="20">
        <v>267.06513202532631</v>
      </c>
      <c r="AB163" s="20"/>
      <c r="AC163" s="20"/>
      <c r="AD163" s="20"/>
      <c r="AE163" s="20"/>
      <c r="AF163" s="20"/>
      <c r="AG163" s="9"/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3824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199.4802284000763</v>
      </c>
      <c r="Z164" s="9">
        <v>198.82763233606093</v>
      </c>
      <c r="AA164" s="20">
        <v>201.12522291188299</v>
      </c>
      <c r="AB164" s="20"/>
      <c r="AC164" s="20"/>
      <c r="AD164" s="20"/>
      <c r="AE164" s="20"/>
      <c r="AF164" s="20"/>
      <c r="AG164" s="9"/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3824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247.56140902075998</v>
      </c>
      <c r="Z165" s="9">
        <v>256.71936828855723</v>
      </c>
      <c r="AA165" s="20">
        <v>275.57050676632173</v>
      </c>
      <c r="AB165" s="20"/>
      <c r="AC165" s="20"/>
      <c r="AD165" s="20"/>
      <c r="AE165" s="20"/>
      <c r="AF165" s="20"/>
      <c r="AG165" s="9"/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3824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235.31066544785219</v>
      </c>
      <c r="Z166" s="9">
        <v>239.78840968703187</v>
      </c>
      <c r="AA166" s="20">
        <v>251.49024573042215</v>
      </c>
      <c r="AB166" s="20"/>
      <c r="AC166" s="20"/>
      <c r="AD166" s="20"/>
      <c r="AE166" s="20"/>
      <c r="AF166" s="20"/>
      <c r="AG166" s="9"/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3824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234.72779104383815</v>
      </c>
      <c r="Z167" s="9">
        <v>240.59918389961575</v>
      </c>
      <c r="AA167" s="20">
        <v>249.38046230872365</v>
      </c>
      <c r="AB167" s="20"/>
      <c r="AC167" s="20"/>
      <c r="AD167" s="20"/>
      <c r="AE167" s="20"/>
      <c r="AF167" s="20"/>
      <c r="AG167" s="9"/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3824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269.03009499174601</v>
      </c>
      <c r="Z168" s="9">
        <v>267.64235363053103</v>
      </c>
      <c r="AA168" s="20">
        <v>284.29359557315843</v>
      </c>
      <c r="AB168" s="20"/>
      <c r="AC168" s="20"/>
      <c r="AD168" s="20"/>
      <c r="AE168" s="20"/>
      <c r="AF168" s="20"/>
      <c r="AG168" s="9"/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3824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270.05209277435023</v>
      </c>
      <c r="Z169" s="9">
        <v>283.38331206421412</v>
      </c>
      <c r="AA169" s="20">
        <v>302.77513182702864</v>
      </c>
      <c r="AB169" s="20"/>
      <c r="AC169" s="20"/>
      <c r="AD169" s="20"/>
      <c r="AE169" s="20"/>
      <c r="AF169" s="20"/>
      <c r="AG169" s="9"/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3824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213.81949497091907</v>
      </c>
      <c r="Z170" s="9">
        <v>213.89186289655458</v>
      </c>
      <c r="AA170" s="20">
        <v>221.87761742718396</v>
      </c>
      <c r="AB170" s="20"/>
      <c r="AC170" s="20"/>
      <c r="AD170" s="20"/>
      <c r="AE170" s="20"/>
      <c r="AF170" s="20"/>
      <c r="AG170" s="9"/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3824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205.80111921814913</v>
      </c>
      <c r="Z171" s="9">
        <v>204.15983924183178</v>
      </c>
      <c r="AA171" s="20">
        <v>212.63157385779573</v>
      </c>
      <c r="AB171" s="20"/>
      <c r="AC171" s="20"/>
      <c r="AD171" s="20"/>
      <c r="AE171" s="20"/>
      <c r="AF171" s="20"/>
      <c r="AG171" s="9"/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3824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299.99634618965933</v>
      </c>
      <c r="Z172" s="9">
        <v>321.56889551866908</v>
      </c>
      <c r="AA172" s="20">
        <v>342.45477304348782</v>
      </c>
      <c r="AB172" s="20"/>
      <c r="AC172" s="20"/>
      <c r="AD172" s="20"/>
      <c r="AE172" s="20"/>
      <c r="AF172" s="20"/>
      <c r="AG172" s="9"/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3824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229.49662453903827</v>
      </c>
      <c r="Z173" s="9">
        <v>232.87084352246609</v>
      </c>
      <c r="AA173" s="20">
        <v>244.20774358522564</v>
      </c>
      <c r="AB173" s="20"/>
      <c r="AC173" s="20"/>
      <c r="AD173" s="20"/>
      <c r="AE173" s="20"/>
      <c r="AF173" s="20"/>
      <c r="AG173" s="9"/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3824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240.33400164050857</v>
      </c>
      <c r="Z174" s="9">
        <v>239.81947748542294</v>
      </c>
      <c r="AA174" s="20">
        <v>249.9638138000999</v>
      </c>
      <c r="AB174" s="20"/>
      <c r="AC174" s="20"/>
      <c r="AD174" s="20"/>
      <c r="AE174" s="20"/>
      <c r="AF174" s="20"/>
      <c r="AG174" s="9"/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3824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210.90834556681895</v>
      </c>
      <c r="Z175" s="9">
        <v>212.60805321327706</v>
      </c>
      <c r="AA175" s="20">
        <v>220.16732132219138</v>
      </c>
      <c r="AB175" s="20"/>
      <c r="AC175" s="20"/>
      <c r="AD175" s="20"/>
      <c r="AE175" s="20"/>
      <c r="AF175" s="20"/>
      <c r="AG175" s="9"/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3824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210.90834556681907</v>
      </c>
      <c r="Z176" s="9">
        <v>212.60805321327706</v>
      </c>
      <c r="AA176" s="20">
        <v>220.16732132219138</v>
      </c>
      <c r="AB176" s="20"/>
      <c r="AC176" s="20"/>
      <c r="AD176" s="20"/>
      <c r="AE176" s="20"/>
      <c r="AF176" s="20"/>
      <c r="AG176" s="9"/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3824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238.38150768339824</v>
      </c>
      <c r="Z177" s="9">
        <v>242.72306687105515</v>
      </c>
      <c r="AA177" s="20">
        <v>256.17494601566079</v>
      </c>
      <c r="AB177" s="20"/>
      <c r="AC177" s="20"/>
      <c r="AD177" s="20"/>
      <c r="AE177" s="20"/>
      <c r="AF177" s="20"/>
      <c r="AG177" s="9"/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3824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244.94671006238855</v>
      </c>
      <c r="Z178" s="9">
        <v>258.37397699012763</v>
      </c>
      <c r="AA178" s="20">
        <v>278.97496660775835</v>
      </c>
      <c r="AB178" s="20"/>
      <c r="AC178" s="20"/>
      <c r="AD178" s="20"/>
      <c r="AE178" s="20"/>
      <c r="AF178" s="20"/>
      <c r="AG178" s="9"/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3824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221.64621715408242</v>
      </c>
      <c r="Z179" s="9">
        <v>222.41907060613698</v>
      </c>
      <c r="AA179" s="20">
        <v>231.94859514224083</v>
      </c>
      <c r="AB179" s="20"/>
      <c r="AC179" s="20"/>
      <c r="AD179" s="20"/>
      <c r="AE179" s="20"/>
      <c r="AF179" s="20"/>
      <c r="AG179" s="9"/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3824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222.57688782011456</v>
      </c>
      <c r="Z180" s="9">
        <v>224.9848086332016</v>
      </c>
      <c r="AA180" s="20">
        <v>234.4228793835866</v>
      </c>
      <c r="AB180" s="20"/>
      <c r="AC180" s="20"/>
      <c r="AD180" s="20"/>
      <c r="AE180" s="20"/>
      <c r="AF180" s="20"/>
      <c r="AG180" s="9"/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3824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214.10206893249767</v>
      </c>
      <c r="Z181" s="9">
        <v>213.47594909295279</v>
      </c>
      <c r="AA181" s="20">
        <v>220.52707752660493</v>
      </c>
      <c r="AB181" s="20"/>
      <c r="AC181" s="20"/>
      <c r="AD181" s="20"/>
      <c r="AE181" s="20"/>
      <c r="AF181" s="20"/>
      <c r="AG181" s="9"/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3824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232.45508216883769</v>
      </c>
      <c r="Z182" s="9">
        <v>234.37231088175596</v>
      </c>
      <c r="AA182" s="20">
        <v>244.3122847169399</v>
      </c>
      <c r="AB182" s="20"/>
      <c r="AC182" s="20"/>
      <c r="AD182" s="20"/>
      <c r="AE182" s="20"/>
      <c r="AF182" s="20"/>
      <c r="AG182" s="9"/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3824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227.86112756419206</v>
      </c>
      <c r="Z183" s="9">
        <v>229.87758253427936</v>
      </c>
      <c r="AA183" s="20">
        <v>238.45118580415115</v>
      </c>
      <c r="AB183" s="20"/>
      <c r="AC183" s="20"/>
      <c r="AD183" s="20"/>
      <c r="AE183" s="20"/>
      <c r="AF183" s="20"/>
      <c r="AG183" s="9"/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3824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250.25231338754259</v>
      </c>
      <c r="Z184" s="9">
        <v>257.55612742560402</v>
      </c>
      <c r="AA184" s="20">
        <v>271.1613119132345</v>
      </c>
      <c r="AB184" s="20"/>
      <c r="AC184" s="20"/>
      <c r="AD184" s="20"/>
      <c r="AE184" s="20"/>
      <c r="AF184" s="20"/>
      <c r="AG184" s="9"/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3824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282.24584905527195</v>
      </c>
      <c r="Z185" s="9">
        <v>295.63976320545396</v>
      </c>
      <c r="AA185" s="20">
        <v>316.52745868282341</v>
      </c>
      <c r="AB185" s="20"/>
      <c r="AC185" s="20"/>
      <c r="AD185" s="20"/>
      <c r="AE185" s="20"/>
      <c r="AF185" s="20"/>
      <c r="AG185" s="9"/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3824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192.5864713196448</v>
      </c>
      <c r="Z186" s="9">
        <v>192.34691459440486</v>
      </c>
      <c r="AA186" s="20">
        <v>196.08346804978726</v>
      </c>
      <c r="AB186" s="20"/>
      <c r="AC186" s="20"/>
      <c r="AD186" s="20"/>
      <c r="AE186" s="20"/>
      <c r="AF186" s="20"/>
      <c r="AG186" s="9"/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3825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98.087905330624821</v>
      </c>
      <c r="Z187" s="9">
        <v>99.138952805394013</v>
      </c>
      <c r="AA187" s="20">
        <v>104.19129396325405</v>
      </c>
      <c r="AB187" s="20"/>
      <c r="AC187" s="20"/>
      <c r="AD187" s="20"/>
      <c r="AE187" s="20"/>
      <c r="AF187" s="20"/>
      <c r="AG187" s="9"/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3825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97.891949091094261</v>
      </c>
      <c r="Z188" s="9">
        <v>93.514976355179087</v>
      </c>
      <c r="AA188" s="20">
        <v>93.331072150405831</v>
      </c>
      <c r="AB188" s="20"/>
      <c r="AC188" s="20"/>
      <c r="AD188" s="20"/>
      <c r="AE188" s="20"/>
      <c r="AF188" s="20"/>
      <c r="AG188" s="9"/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3825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141.53944278360558</v>
      </c>
      <c r="Z189" s="9">
        <v>129.83188310868752</v>
      </c>
      <c r="AA189" s="20">
        <v>137.49400623569721</v>
      </c>
      <c r="AB189" s="20"/>
      <c r="AC189" s="20"/>
      <c r="AD189" s="20"/>
      <c r="AE189" s="20"/>
      <c r="AF189" s="20"/>
      <c r="AG189" s="9"/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3825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96.852090615242318</v>
      </c>
      <c r="Z190" s="9">
        <v>95.286627208885761</v>
      </c>
      <c r="AA190" s="20">
        <v>93.206433195246447</v>
      </c>
      <c r="AB190" s="20"/>
      <c r="AC190" s="20"/>
      <c r="AD190" s="20"/>
      <c r="AE190" s="20"/>
      <c r="AF190" s="20"/>
      <c r="AG190" s="9"/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3825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96.507662401895416</v>
      </c>
      <c r="Z191" s="9">
        <v>120.43937908013149</v>
      </c>
      <c r="AA191" s="20">
        <v>137.6691991682051</v>
      </c>
      <c r="AB191" s="20"/>
      <c r="AC191" s="20"/>
      <c r="AD191" s="20"/>
      <c r="AE191" s="20"/>
      <c r="AF191" s="20"/>
      <c r="AG191" s="9"/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3825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95.873886006444053</v>
      </c>
      <c r="Z192" s="9">
        <v>110.67626825693819</v>
      </c>
      <c r="AA192" s="20">
        <v>110.19880167476637</v>
      </c>
      <c r="AB192" s="20"/>
      <c r="AC192" s="20"/>
      <c r="AD192" s="20"/>
      <c r="AE192" s="20"/>
      <c r="AF192" s="20"/>
      <c r="AG192" s="9"/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3825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97.991071853210144</v>
      </c>
      <c r="Z193" s="9">
        <v>101.51014423408648</v>
      </c>
      <c r="AA193" s="20">
        <v>105.59949854857173</v>
      </c>
      <c r="AB193" s="20"/>
      <c r="AC193" s="20"/>
      <c r="AD193" s="20"/>
      <c r="AE193" s="20"/>
      <c r="AF193" s="20"/>
      <c r="AG193" s="9"/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3825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112.29897228870371</v>
      </c>
      <c r="Z194" s="9">
        <v>106.43875261372501</v>
      </c>
      <c r="AA194" s="20">
        <v>102.13720890326412</v>
      </c>
      <c r="AB194" s="20"/>
      <c r="AC194" s="20"/>
      <c r="AD194" s="20"/>
      <c r="AE194" s="20"/>
      <c r="AF194" s="20"/>
      <c r="AG194" s="9"/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3825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120.62973545821404</v>
      </c>
      <c r="Z195" s="9">
        <v>121.92675496168883</v>
      </c>
      <c r="AA195" s="20">
        <v>116.46575970567434</v>
      </c>
      <c r="AB195" s="20"/>
      <c r="AC195" s="20"/>
      <c r="AD195" s="20"/>
      <c r="AE195" s="20"/>
      <c r="AF195" s="20"/>
      <c r="AG195" s="9"/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3825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95.381875812831439</v>
      </c>
      <c r="Z196" s="9">
        <v>109.40488253372133</v>
      </c>
      <c r="AA196" s="20">
        <v>126.00941242964826</v>
      </c>
      <c r="AB196" s="20"/>
      <c r="AC196" s="20"/>
      <c r="AD196" s="20"/>
      <c r="AE196" s="20"/>
      <c r="AF196" s="20"/>
      <c r="AG196" s="9"/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3825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98.415374647761027</v>
      </c>
      <c r="Z197" s="9">
        <v>106.2236805713931</v>
      </c>
      <c r="AA197" s="20">
        <v>108.51838245330616</v>
      </c>
      <c r="AB197" s="20"/>
      <c r="AC197" s="20"/>
      <c r="AD197" s="20"/>
      <c r="AE197" s="20"/>
      <c r="AF197" s="20"/>
      <c r="AG197" s="9"/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3825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104.77450965158981</v>
      </c>
      <c r="Z198" s="9">
        <v>108.2613491240424</v>
      </c>
      <c r="AA198" s="20">
        <v>117.51709196576488</v>
      </c>
      <c r="AB198" s="20"/>
      <c r="AC198" s="20"/>
      <c r="AD198" s="20"/>
      <c r="AE198" s="20"/>
      <c r="AF198" s="20"/>
      <c r="AG198" s="9"/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3825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116.93800829200673</v>
      </c>
      <c r="Z199" s="9">
        <v>112.96934016263731</v>
      </c>
      <c r="AA199" s="20">
        <v>118.87371981092767</v>
      </c>
      <c r="AB199" s="20"/>
      <c r="AC199" s="20"/>
      <c r="AD199" s="20"/>
      <c r="AE199" s="20"/>
      <c r="AF199" s="20"/>
      <c r="AG199" s="9"/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3825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109.39222447358389</v>
      </c>
      <c r="Z200" s="9">
        <v>109.07909595802003</v>
      </c>
      <c r="AA200" s="20">
        <v>103.13950716959222</v>
      </c>
      <c r="AB200" s="20"/>
      <c r="AC200" s="20"/>
      <c r="AD200" s="20"/>
      <c r="AE200" s="20"/>
      <c r="AF200" s="20"/>
      <c r="AG200" s="9"/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3825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112.52864705742995</v>
      </c>
      <c r="Z201" s="9">
        <v>119.4232917484142</v>
      </c>
      <c r="AA201" s="20">
        <v>121.15781065304651</v>
      </c>
      <c r="AB201" s="20"/>
      <c r="AC201" s="20"/>
      <c r="AD201" s="20"/>
      <c r="AE201" s="20"/>
      <c r="AF201" s="20"/>
      <c r="AG201" s="9"/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3825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120.66466904039342</v>
      </c>
      <c r="Z202" s="9">
        <v>122.71615421292064</v>
      </c>
      <c r="AA202" s="20">
        <v>131.44771273293662</v>
      </c>
      <c r="AB202" s="20"/>
      <c r="AC202" s="20"/>
      <c r="AD202" s="20"/>
      <c r="AE202" s="20"/>
      <c r="AF202" s="20"/>
      <c r="AG202" s="9"/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3825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117.13798742063457</v>
      </c>
      <c r="Z203" s="9">
        <v>121.14854823210894</v>
      </c>
      <c r="AA203" s="20">
        <v>114.80940066551075</v>
      </c>
      <c r="AB203" s="20"/>
      <c r="AC203" s="20"/>
      <c r="AD203" s="20"/>
      <c r="AE203" s="20"/>
      <c r="AF203" s="20"/>
      <c r="AG203" s="9"/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3825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109.91708405093419</v>
      </c>
      <c r="Z204" s="9">
        <v>118.86881124972271</v>
      </c>
      <c r="AA204" s="20">
        <v>119.37821454291758</v>
      </c>
      <c r="AB204" s="20"/>
      <c r="AC204" s="20"/>
      <c r="AD204" s="20"/>
      <c r="AE204" s="20"/>
      <c r="AF204" s="20"/>
      <c r="AG204" s="9"/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3825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120.69565779193461</v>
      </c>
      <c r="Z205" s="9">
        <v>111.27565640171291</v>
      </c>
      <c r="AA205" s="20">
        <v>112.58110828934707</v>
      </c>
      <c r="AB205" s="20"/>
      <c r="AC205" s="20"/>
      <c r="AD205" s="20"/>
      <c r="AE205" s="20"/>
      <c r="AF205" s="20"/>
      <c r="AG205" s="9"/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3826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132.2999798650614</v>
      </c>
      <c r="Z206" s="9">
        <v>141.08756399012233</v>
      </c>
      <c r="AA206" s="20">
        <v>156.54089581670641</v>
      </c>
      <c r="AB206" s="20"/>
      <c r="AC206" s="20"/>
      <c r="AD206" s="20"/>
      <c r="AE206" s="20"/>
      <c r="AF206" s="20"/>
      <c r="AG206" s="9"/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3826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128.89119057252364</v>
      </c>
      <c r="Z207" s="9">
        <v>122.94706122900239</v>
      </c>
      <c r="AA207" s="20">
        <v>126.75726527559621</v>
      </c>
      <c r="AB207" s="20"/>
      <c r="AC207" s="20"/>
      <c r="AD207" s="20"/>
      <c r="AE207" s="20"/>
      <c r="AF207" s="20"/>
      <c r="AG207" s="9"/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3826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182.73102397093697</v>
      </c>
      <c r="Z208" s="9">
        <v>165.6146855505383</v>
      </c>
      <c r="AA208" s="20">
        <v>181.07575695025147</v>
      </c>
      <c r="AB208" s="20"/>
      <c r="AC208" s="20"/>
      <c r="AD208" s="20"/>
      <c r="AE208" s="20"/>
      <c r="AF208" s="20"/>
      <c r="AG208" s="9"/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3826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122.00505193227866</v>
      </c>
      <c r="Z209" s="9">
        <v>129.75950367336847</v>
      </c>
      <c r="AA209" s="20">
        <v>138.57317138285865</v>
      </c>
      <c r="AB209" s="20"/>
      <c r="AC209" s="20"/>
      <c r="AD209" s="20"/>
      <c r="AE209" s="20"/>
      <c r="AF209" s="20"/>
      <c r="AG209" s="9"/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3826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141.07175416076549</v>
      </c>
      <c r="Z210" s="9">
        <v>189.02355706194328</v>
      </c>
      <c r="AA210" s="20">
        <v>230.64150961653453</v>
      </c>
      <c r="AB210" s="20"/>
      <c r="AC210" s="20"/>
      <c r="AD210" s="20"/>
      <c r="AE210" s="20"/>
      <c r="AF210" s="20"/>
      <c r="AG210" s="9"/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3826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123.07479439056766</v>
      </c>
      <c r="Z211" s="9">
        <v>141.16121505135965</v>
      </c>
      <c r="AA211" s="20">
        <v>144.68764410363869</v>
      </c>
      <c r="AB211" s="20"/>
      <c r="AC211" s="20"/>
      <c r="AD211" s="20"/>
      <c r="AE211" s="20"/>
      <c r="AF211" s="20"/>
      <c r="AG211" s="9"/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3826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127.39957775689241</v>
      </c>
      <c r="Z212" s="9">
        <v>131.36438663921751</v>
      </c>
      <c r="AA212" s="20">
        <v>140.44659271629686</v>
      </c>
      <c r="AB212" s="20"/>
      <c r="AC212" s="20"/>
      <c r="AD212" s="20"/>
      <c r="AE212" s="20"/>
      <c r="AF212" s="20"/>
      <c r="AG212" s="9"/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3826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158.81368737725683</v>
      </c>
      <c r="Z213" s="9">
        <v>155.1985539357679</v>
      </c>
      <c r="AA213" s="20">
        <v>157.10381652002653</v>
      </c>
      <c r="AB213" s="20"/>
      <c r="AC213" s="20"/>
      <c r="AD213" s="20"/>
      <c r="AE213" s="20"/>
      <c r="AF213" s="20"/>
      <c r="AG213" s="9"/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3826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152.99034906129981</v>
      </c>
      <c r="Z214" s="9">
        <v>152.68415654801731</v>
      </c>
      <c r="AA214" s="20">
        <v>149.22092429097216</v>
      </c>
      <c r="AB214" s="20"/>
      <c r="AC214" s="20"/>
      <c r="AD214" s="20"/>
      <c r="AE214" s="20"/>
      <c r="AF214" s="20"/>
      <c r="AG214" s="9"/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3826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120.04851662892011</v>
      </c>
      <c r="Z215" s="9">
        <v>139.46702513588028</v>
      </c>
      <c r="AA215" s="20">
        <v>166.1143712378923</v>
      </c>
      <c r="AB215" s="20"/>
      <c r="AC215" s="20"/>
      <c r="AD215" s="20"/>
      <c r="AE215" s="20"/>
      <c r="AF215" s="20"/>
      <c r="AG215" s="9"/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3826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125.18474762484398</v>
      </c>
      <c r="Z216" s="9">
        <v>132.98105378439195</v>
      </c>
      <c r="AA216" s="20">
        <v>140.16893124717782</v>
      </c>
      <c r="AB216" s="20"/>
      <c r="AC216" s="20"/>
      <c r="AD216" s="20"/>
      <c r="AE216" s="20"/>
      <c r="AF216" s="20"/>
      <c r="AG216" s="9"/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3826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138.8863305079993</v>
      </c>
      <c r="Z217" s="9">
        <v>145.87446884973713</v>
      </c>
      <c r="AA217" s="20">
        <v>165.81047853225681</v>
      </c>
      <c r="AB217" s="20"/>
      <c r="AC217" s="20"/>
      <c r="AD217" s="20"/>
      <c r="AE217" s="20"/>
      <c r="AF217" s="20"/>
      <c r="AG217" s="9"/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3826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151.01080037586274</v>
      </c>
      <c r="Z218" s="9">
        <v>145.39945986830472</v>
      </c>
      <c r="AA218" s="20">
        <v>156.8193295721359</v>
      </c>
      <c r="AB218" s="20"/>
      <c r="AC218" s="20"/>
      <c r="AD218" s="20"/>
      <c r="AE218" s="20"/>
      <c r="AF218" s="20"/>
      <c r="AG218" s="9"/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3826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131.56059670618467</v>
      </c>
      <c r="Z219" s="9">
        <v>127.34986909359746</v>
      </c>
      <c r="AA219" s="20">
        <v>121.95097964873749</v>
      </c>
      <c r="AB219" s="20"/>
      <c r="AC219" s="20"/>
      <c r="AD219" s="20"/>
      <c r="AE219" s="20"/>
      <c r="AF219" s="20"/>
      <c r="AG219" s="9"/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3826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142.9763235561438</v>
      </c>
      <c r="Z220" s="9">
        <v>150.17881809532255</v>
      </c>
      <c r="AA220" s="20">
        <v>156.59736679676661</v>
      </c>
      <c r="AB220" s="20"/>
      <c r="AC220" s="20"/>
      <c r="AD220" s="20"/>
      <c r="AE220" s="20"/>
      <c r="AF220" s="20"/>
      <c r="AG220" s="9"/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3826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154.85819260053754</v>
      </c>
      <c r="Z221" s="9">
        <v>156.3222613073053</v>
      </c>
      <c r="AA221" s="20">
        <v>171.90390568868224</v>
      </c>
      <c r="AB221" s="20"/>
      <c r="AC221" s="20"/>
      <c r="AD221" s="20"/>
      <c r="AE221" s="20"/>
      <c r="AF221" s="20"/>
      <c r="AG221" s="9"/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3826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138.6595812288665</v>
      </c>
      <c r="Z222" s="9">
        <v>144.54556796567789</v>
      </c>
      <c r="AA222" s="20">
        <v>141.23489042295304</v>
      </c>
      <c r="AB222" s="20"/>
      <c r="AC222" s="20"/>
      <c r="AD222" s="20"/>
      <c r="AE222" s="20"/>
      <c r="AF222" s="20"/>
      <c r="AG222" s="9"/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3826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139.74334598798205</v>
      </c>
      <c r="Z223" s="9">
        <v>156.41757388854279</v>
      </c>
      <c r="AA223" s="20">
        <v>164.26483813184117</v>
      </c>
      <c r="AB223" s="20"/>
      <c r="AC223" s="20"/>
      <c r="AD223" s="20"/>
      <c r="AE223" s="20"/>
      <c r="AF223" s="20"/>
      <c r="AG223" s="9"/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3826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164.11871308308852</v>
      </c>
      <c r="Z224" s="9">
        <v>158.24402326604584</v>
      </c>
      <c r="AA224" s="20">
        <v>168.02232679895954</v>
      </c>
      <c r="AB224" s="20"/>
      <c r="AC224" s="20"/>
      <c r="AD224" s="20"/>
      <c r="AE224" s="20"/>
      <c r="AF224" s="20"/>
      <c r="AG224" s="9"/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3833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118.5667869501556</v>
      </c>
      <c r="Z225" s="9">
        <v>119.3968338004787</v>
      </c>
      <c r="AA225" s="20">
        <v>122.66910208398001</v>
      </c>
      <c r="AB225" s="20"/>
      <c r="AC225" s="20"/>
      <c r="AD225" s="20"/>
      <c r="AE225" s="20"/>
      <c r="AF225" s="20"/>
      <c r="AG225" s="9"/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3833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113.2049168937715</v>
      </c>
      <c r="Z226" s="9">
        <v>111.7887355782369</v>
      </c>
      <c r="AA226" s="20">
        <v>112.53676323534029</v>
      </c>
      <c r="AB226" s="20"/>
      <c r="AC226" s="20"/>
      <c r="AD226" s="20"/>
      <c r="AE226" s="20"/>
      <c r="AF226" s="20"/>
      <c r="AG226" s="9"/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3833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137.88497553126226</v>
      </c>
      <c r="Z227" s="9">
        <v>134.50708965593799</v>
      </c>
      <c r="AA227" s="20">
        <v>138.55621794770934</v>
      </c>
      <c r="AB227" s="20"/>
      <c r="AC227" s="20"/>
      <c r="AD227" s="20"/>
      <c r="AE227" s="20"/>
      <c r="AF227" s="20"/>
      <c r="AG227" s="9"/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3833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118.4944233117813</v>
      </c>
      <c r="Z228" s="9">
        <v>117.6933308403014</v>
      </c>
      <c r="AA228" s="20">
        <v>117.90588387902008</v>
      </c>
      <c r="AB228" s="20"/>
      <c r="AC228" s="20"/>
      <c r="AD228" s="20"/>
      <c r="AE228" s="20"/>
      <c r="AF228" s="20"/>
      <c r="AG228" s="9"/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3833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114.52734147307095</v>
      </c>
      <c r="Z229" s="9">
        <v>126.12170219958847</v>
      </c>
      <c r="AA229" s="20">
        <v>133.8332743272496</v>
      </c>
      <c r="AB229" s="20"/>
      <c r="AC229" s="20"/>
      <c r="AD229" s="20"/>
      <c r="AE229" s="20"/>
      <c r="AF229" s="20"/>
      <c r="AG229" s="9"/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3833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115.03734606943776</v>
      </c>
      <c r="Z230" s="9">
        <v>122.7498793673236</v>
      </c>
      <c r="AA230" s="20">
        <v>123.27068734013024</v>
      </c>
      <c r="AB230" s="20"/>
      <c r="AC230" s="20"/>
      <c r="AD230" s="20"/>
      <c r="AE230" s="20"/>
      <c r="AF230" s="20"/>
      <c r="AG230" s="9"/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3833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116.90132783594515</v>
      </c>
      <c r="Z231" s="9">
        <v>119.13748062576188</v>
      </c>
      <c r="AA231" s="20">
        <v>122.4493340599425</v>
      </c>
      <c r="AB231" s="20"/>
      <c r="AC231" s="20"/>
      <c r="AD231" s="20"/>
      <c r="AE231" s="20"/>
      <c r="AF231" s="20"/>
      <c r="AG231" s="9"/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3833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127.06132675375974</v>
      </c>
      <c r="Z232" s="9">
        <v>124.58800861629362</v>
      </c>
      <c r="AA232" s="20">
        <v>122.49335622431302</v>
      </c>
      <c r="AB232" s="20"/>
      <c r="AC232" s="20"/>
      <c r="AD232" s="20"/>
      <c r="AE232" s="20"/>
      <c r="AF232" s="20"/>
      <c r="AG232" s="9"/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3833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125.41900294769955</v>
      </c>
      <c r="Z233" s="9">
        <v>126.39112612565896</v>
      </c>
      <c r="AA233" s="20">
        <v>124.40319416124326</v>
      </c>
      <c r="AB233" s="20"/>
      <c r="AC233" s="20"/>
      <c r="AD233" s="20"/>
      <c r="AE233" s="20"/>
      <c r="AF233" s="20"/>
      <c r="AG233" s="9"/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3833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124.39856070695069</v>
      </c>
      <c r="Z234" s="9">
        <v>131.60797446241884</v>
      </c>
      <c r="AA234" s="20">
        <v>140.88456640353931</v>
      </c>
      <c r="AB234" s="20"/>
      <c r="AC234" s="20"/>
      <c r="AD234" s="20"/>
      <c r="AE234" s="20"/>
      <c r="AF234" s="20"/>
      <c r="AG234" s="9"/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3833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116.17371810587582</v>
      </c>
      <c r="Z235" s="9">
        <v>120.28401918613699</v>
      </c>
      <c r="AA235" s="20">
        <v>122.32638130529457</v>
      </c>
      <c r="AB235" s="20"/>
      <c r="AC235" s="20"/>
      <c r="AD235" s="20"/>
      <c r="AE235" s="20"/>
      <c r="AF235" s="20"/>
      <c r="AG235" s="9"/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3833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119.4084041922288</v>
      </c>
      <c r="Z236" s="9">
        <v>121.8168354458352</v>
      </c>
      <c r="AA236" s="20">
        <v>127.39440000496566</v>
      </c>
      <c r="AB236" s="20"/>
      <c r="AC236" s="20"/>
      <c r="AD236" s="20"/>
      <c r="AE236" s="20"/>
      <c r="AF236" s="20"/>
      <c r="AG236" s="9"/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3833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123.26086631977522</v>
      </c>
      <c r="Z237" s="9">
        <v>122.29687911414155</v>
      </c>
      <c r="AA237" s="20">
        <v>125.67944925041947</v>
      </c>
      <c r="AB237" s="20"/>
      <c r="AC237" s="20"/>
      <c r="AD237" s="20"/>
      <c r="AE237" s="20"/>
      <c r="AF237" s="20"/>
      <c r="AG237" s="9"/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3833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121.61078293336641</v>
      </c>
      <c r="Z238" s="9">
        <v>122.41165665941705</v>
      </c>
      <c r="AA238" s="20">
        <v>120.61660099296984</v>
      </c>
      <c r="AB238" s="20"/>
      <c r="AC238" s="20"/>
      <c r="AD238" s="20"/>
      <c r="AE238" s="20"/>
      <c r="AF238" s="20"/>
      <c r="AG238" s="9"/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3833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118.72458075560439</v>
      </c>
      <c r="Z239" s="9">
        <v>121.63753028988164</v>
      </c>
      <c r="AA239" s="20">
        <v>122.76282495070917</v>
      </c>
      <c r="AB239" s="20"/>
      <c r="AC239" s="20"/>
      <c r="AD239" s="20"/>
      <c r="AE239" s="20"/>
      <c r="AF239" s="20"/>
      <c r="AG239" s="9"/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3833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130.56187207205022</v>
      </c>
      <c r="Z240" s="9">
        <v>131.74856339301252</v>
      </c>
      <c r="AA240" s="20">
        <v>136.2762731633737</v>
      </c>
      <c r="AB240" s="20"/>
      <c r="AC240" s="20"/>
      <c r="AD240" s="20"/>
      <c r="AE240" s="20"/>
      <c r="AF240" s="20"/>
      <c r="AG240" s="9"/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3833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137.90423588667531</v>
      </c>
      <c r="Z241" s="9">
        <v>140.21802625935132</v>
      </c>
      <c r="AA241" s="20">
        <v>137.77439765015879</v>
      </c>
      <c r="AB241" s="20"/>
      <c r="AC241" s="20"/>
      <c r="AD241" s="20"/>
      <c r="AE241" s="20"/>
      <c r="AF241" s="20"/>
      <c r="AG241" s="9"/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3833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127.1179982748383</v>
      </c>
      <c r="Z242" s="9">
        <v>132.11099780603581</v>
      </c>
      <c r="AA242" s="20">
        <v>132.67753060059053</v>
      </c>
      <c r="AB242" s="20"/>
      <c r="AC242" s="20"/>
      <c r="AD242" s="20"/>
      <c r="AE242" s="20"/>
      <c r="AF242" s="20"/>
      <c r="AG242" s="9"/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3833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135.33533530236107</v>
      </c>
      <c r="Z243" s="9">
        <v>131.84380268515426</v>
      </c>
      <c r="AA243" s="20">
        <v>133.47596849050416</v>
      </c>
      <c r="AB243" s="20"/>
      <c r="AC243" s="20"/>
      <c r="AD243" s="20"/>
      <c r="AE243" s="20"/>
      <c r="AF243" s="20"/>
      <c r="AG243" s="9"/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3834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210.12686643248793</v>
      </c>
      <c r="Z244" s="9">
        <v>221.75107339768314</v>
      </c>
      <c r="AA244" s="20">
        <v>241.00505642300493</v>
      </c>
      <c r="AB244" s="20"/>
      <c r="AC244" s="20"/>
      <c r="AD244" s="20"/>
      <c r="AE244" s="20"/>
      <c r="AF244" s="20"/>
      <c r="AG244" s="9"/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3834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172.05918614468331</v>
      </c>
      <c r="Z245" s="9">
        <v>170.52495955551831</v>
      </c>
      <c r="AA245" s="20">
        <v>177.02012618633213</v>
      </c>
      <c r="AB245" s="20"/>
      <c r="AC245" s="20"/>
      <c r="AD245" s="20"/>
      <c r="AE245" s="20"/>
      <c r="AF245" s="20"/>
      <c r="AG245" s="9"/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3834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221.95213973384239</v>
      </c>
      <c r="Z246" s="9">
        <v>217.06744878617508</v>
      </c>
      <c r="AA246" s="20">
        <v>232.1540126613161</v>
      </c>
      <c r="AB246" s="20"/>
      <c r="AC246" s="20"/>
      <c r="AD246" s="20"/>
      <c r="AE246" s="20"/>
      <c r="AF246" s="20"/>
      <c r="AG246" s="9"/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3834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191.36660507384883</v>
      </c>
      <c r="Z247" s="9">
        <v>200.47928865412513</v>
      </c>
      <c r="AA247" s="20">
        <v>214.75898527549595</v>
      </c>
      <c r="AB247" s="20"/>
      <c r="AC247" s="20"/>
      <c r="AD247" s="20"/>
      <c r="AE247" s="20"/>
      <c r="AF247" s="20"/>
      <c r="AG247" s="9"/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3834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213.08607656699692</v>
      </c>
      <c r="Z248" s="9">
        <v>248.36961685003314</v>
      </c>
      <c r="AA248" s="20">
        <v>280.44087353037145</v>
      </c>
      <c r="AB248" s="20"/>
      <c r="AC248" s="20"/>
      <c r="AD248" s="20"/>
      <c r="AE248" s="20"/>
      <c r="AF248" s="20"/>
      <c r="AG248" s="9"/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3834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173.41860777222399</v>
      </c>
      <c r="Z249" s="9">
        <v>183.64769669137101</v>
      </c>
      <c r="AA249" s="20">
        <v>189.59676446376227</v>
      </c>
      <c r="AB249" s="20"/>
      <c r="AC249" s="20"/>
      <c r="AD249" s="20"/>
      <c r="AE249" s="20"/>
      <c r="AF249" s="20"/>
      <c r="AG249" s="9"/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3834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172.75331153862123</v>
      </c>
      <c r="Z250" s="9">
        <v>174.07718477466463</v>
      </c>
      <c r="AA250" s="20">
        <v>183.22535186917219</v>
      </c>
      <c r="AB250" s="20"/>
      <c r="AC250" s="20"/>
      <c r="AD250" s="20"/>
      <c r="AE250" s="20"/>
      <c r="AF250" s="20"/>
      <c r="AG250" s="9"/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3834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239.13296496748882</v>
      </c>
      <c r="Z251" s="9">
        <v>247.27311790438225</v>
      </c>
      <c r="AA251" s="20">
        <v>258.12357973231428</v>
      </c>
      <c r="AB251" s="20"/>
      <c r="AC251" s="20"/>
      <c r="AD251" s="20"/>
      <c r="AE251" s="20"/>
      <c r="AF251" s="20"/>
      <c r="AG251" s="9"/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3834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197.17292772223112</v>
      </c>
      <c r="Z252" s="9">
        <v>198.75446429315275</v>
      </c>
      <c r="AA252" s="20">
        <v>202.75678177628276</v>
      </c>
      <c r="AB252" s="20"/>
      <c r="AC252" s="20"/>
      <c r="AD252" s="20"/>
      <c r="AE252" s="20"/>
      <c r="AF252" s="20"/>
      <c r="AG252" s="9"/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3834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184.95985978104051</v>
      </c>
      <c r="Z253" s="9">
        <v>196.68958488880622</v>
      </c>
      <c r="AA253" s="20">
        <v>216.71379572854261</v>
      </c>
      <c r="AB253" s="20"/>
      <c r="AC253" s="20"/>
      <c r="AD253" s="20"/>
      <c r="AE253" s="20"/>
      <c r="AF253" s="20"/>
      <c r="AG253" s="9"/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3834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186.4967588126753</v>
      </c>
      <c r="Z254" s="9">
        <v>193.1806071533295</v>
      </c>
      <c r="AA254" s="20">
        <v>203.78103921562118</v>
      </c>
      <c r="AB254" s="20"/>
      <c r="AC254" s="20"/>
      <c r="AD254" s="20"/>
      <c r="AE254" s="20"/>
      <c r="AF254" s="20"/>
      <c r="AG254" s="9"/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3834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199.21742460215654</v>
      </c>
      <c r="Z255" s="9">
        <v>209.77922837916637</v>
      </c>
      <c r="AA255" s="20">
        <v>231.28288729728203</v>
      </c>
      <c r="AB255" s="20"/>
      <c r="AC255" s="20"/>
      <c r="AD255" s="20"/>
      <c r="AE255" s="20"/>
      <c r="AF255" s="20"/>
      <c r="AG255" s="9"/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3834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192.89666366503576</v>
      </c>
      <c r="Z256" s="9">
        <v>190.4331248407037</v>
      </c>
      <c r="AA256" s="20">
        <v>201.31132842545614</v>
      </c>
      <c r="AB256" s="20"/>
      <c r="AC256" s="20"/>
      <c r="AD256" s="20"/>
      <c r="AE256" s="20"/>
      <c r="AF256" s="20"/>
      <c r="AG256" s="9"/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3834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183.20412759464062</v>
      </c>
      <c r="Z257" s="9">
        <v>182.047858398486</v>
      </c>
      <c r="AA257" s="20">
        <v>183.54287693545083</v>
      </c>
      <c r="AB257" s="20"/>
      <c r="AC257" s="20"/>
      <c r="AD257" s="20"/>
      <c r="AE257" s="20"/>
      <c r="AF257" s="20"/>
      <c r="AG257" s="9"/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3834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186.76520171154797</v>
      </c>
      <c r="Z258" s="9">
        <v>190.20084748462673</v>
      </c>
      <c r="AA258" s="20">
        <v>197.22188349090064</v>
      </c>
      <c r="AB258" s="20"/>
      <c r="AC258" s="20"/>
      <c r="AD258" s="20"/>
      <c r="AE258" s="20"/>
      <c r="AF258" s="20"/>
      <c r="AG258" s="9"/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3834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200.90073912281801</v>
      </c>
      <c r="Z259" s="9">
        <v>202.6546718269596</v>
      </c>
      <c r="AA259" s="20">
        <v>215.891506658015</v>
      </c>
      <c r="AB259" s="20"/>
      <c r="AC259" s="20"/>
      <c r="AD259" s="20"/>
      <c r="AE259" s="20"/>
      <c r="AF259" s="20"/>
      <c r="AG259" s="9"/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3834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198.83962180698072</v>
      </c>
      <c r="Z260" s="9">
        <v>203.27163171426639</v>
      </c>
      <c r="AA260" s="20">
        <v>205.95811349989623</v>
      </c>
      <c r="AB260" s="20"/>
      <c r="AC260" s="20"/>
      <c r="AD260" s="20"/>
      <c r="AE260" s="20"/>
      <c r="AF260" s="20"/>
      <c r="AG260" s="9"/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3834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204.22637332232026</v>
      </c>
      <c r="Z261" s="9">
        <v>217.55002606892458</v>
      </c>
      <c r="AA261" s="20">
        <v>228.8108433220203</v>
      </c>
      <c r="AB261" s="20"/>
      <c r="AC261" s="20"/>
      <c r="AD261" s="20"/>
      <c r="AE261" s="20"/>
      <c r="AF261" s="20"/>
      <c r="AG261" s="9"/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3834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234.61471069340303</v>
      </c>
      <c r="Z262" s="9">
        <v>237.93561610868295</v>
      </c>
      <c r="AA262" s="20">
        <v>253.90312768359843</v>
      </c>
      <c r="AB262" s="20"/>
      <c r="AC262" s="20"/>
      <c r="AD262" s="20"/>
      <c r="AE262" s="20"/>
      <c r="AF262" s="20"/>
      <c r="AG262" s="9"/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3828</v>
      </c>
      <c r="C263" s="7" t="s">
        <v>188</v>
      </c>
      <c r="D263" s="7">
        <v>1</v>
      </c>
      <c r="E263" s="9" t="s">
        <v>3832</v>
      </c>
      <c r="F263" s="226">
        <v>5.4789465632393688E-2</v>
      </c>
      <c r="G263" s="226">
        <v>5.2489950613314948E-2</v>
      </c>
      <c r="H263" s="226">
        <v>5.2459360608937536E-2</v>
      </c>
      <c r="I263" s="226">
        <v>5.1674196380590461E-2</v>
      </c>
      <c r="J263" s="226">
        <v>4.9220588443118843E-2</v>
      </c>
      <c r="K263" s="226">
        <v>4.4502140556389271E-2</v>
      </c>
      <c r="L263" s="226">
        <v>4.4194696513751013E-2</v>
      </c>
      <c r="M263" s="226">
        <v>4.4302639496105432E-2</v>
      </c>
      <c r="N263" s="226">
        <v>4.4801311048423054E-2</v>
      </c>
      <c r="O263" s="226">
        <v>4.4793635611508259E-2</v>
      </c>
      <c r="P263" s="226">
        <v>4.3538111924188001E-2</v>
      </c>
      <c r="Q263" s="226">
        <v>4.3494052851650755E-2</v>
      </c>
      <c r="R263" s="226">
        <v>4.0180071443632219E-2</v>
      </c>
      <c r="S263" s="226">
        <v>3.7830444845728332E-2</v>
      </c>
      <c r="T263" s="226">
        <v>3.8105313153199455E-2</v>
      </c>
      <c r="U263" s="226">
        <v>3.5403424184837239E-2</v>
      </c>
      <c r="V263" s="226">
        <v>3.237650314659285E-2</v>
      </c>
      <c r="W263" s="226">
        <v>3.1493249884618421E-2</v>
      </c>
      <c r="X263" s="226">
        <v>2.8784177426908444E-2</v>
      </c>
      <c r="Y263" s="226">
        <v>2.6759723750275952E-2</v>
      </c>
      <c r="Z263" s="226">
        <v>2.5488871459024516E-2</v>
      </c>
      <c r="AA263" s="20">
        <v>2.4607981421197373E-2</v>
      </c>
      <c r="AB263" s="20"/>
      <c r="AC263" s="20"/>
      <c r="AD263" s="20"/>
      <c r="AE263" s="20"/>
      <c r="AF263" s="20"/>
      <c r="AG263" s="9"/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3828</v>
      </c>
      <c r="C264" s="7" t="s">
        <v>188</v>
      </c>
      <c r="D264" s="7">
        <v>2</v>
      </c>
      <c r="E264" s="9" t="s">
        <v>3832</v>
      </c>
      <c r="F264" s="226">
        <v>5.7213099145298943E-2</v>
      </c>
      <c r="G264" s="226">
        <v>5.3740252361557231E-2</v>
      </c>
      <c r="H264" s="226">
        <v>5.4430001127603635E-2</v>
      </c>
      <c r="I264" s="226">
        <v>5.3936981411266009E-2</v>
      </c>
      <c r="J264" s="226">
        <v>5.1920498232788485E-2</v>
      </c>
      <c r="K264" s="226">
        <v>4.6867211401339211E-2</v>
      </c>
      <c r="L264" s="226">
        <v>4.6133070484694817E-2</v>
      </c>
      <c r="M264" s="226">
        <v>4.6237622656183613E-2</v>
      </c>
      <c r="N264" s="226">
        <v>4.6980853467724203E-2</v>
      </c>
      <c r="O264" s="226">
        <v>4.6603369525502432E-2</v>
      </c>
      <c r="P264" s="226">
        <v>4.5691039598880934E-2</v>
      </c>
      <c r="Q264" s="226">
        <v>4.5464403723196725E-2</v>
      </c>
      <c r="R264" s="226">
        <v>4.2063126706825285E-2</v>
      </c>
      <c r="S264" s="226">
        <v>4.0213944142994909E-2</v>
      </c>
      <c r="T264" s="226">
        <v>3.9302141174884613E-2</v>
      </c>
      <c r="U264" s="226">
        <v>3.7432684337737929E-2</v>
      </c>
      <c r="V264" s="226">
        <v>3.5683544422180517E-2</v>
      </c>
      <c r="W264" s="226">
        <v>3.492405299587413E-2</v>
      </c>
      <c r="X264" s="226">
        <v>3.3574890851541694E-2</v>
      </c>
      <c r="Y264" s="226">
        <v>3.3574904664469531E-2</v>
      </c>
      <c r="Z264" s="226">
        <v>3.386755880825279E-2</v>
      </c>
      <c r="AA264" s="20">
        <v>3.3753540260101064E-2</v>
      </c>
      <c r="AB264" s="20"/>
      <c r="AC264" s="20"/>
      <c r="AD264" s="20"/>
      <c r="AE264" s="20"/>
      <c r="AF264" s="20"/>
      <c r="AG264" s="9"/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3828</v>
      </c>
      <c r="C265" s="7" t="s">
        <v>188</v>
      </c>
      <c r="D265" s="7">
        <v>3</v>
      </c>
      <c r="E265" s="9" t="s">
        <v>3832</v>
      </c>
      <c r="F265" s="226">
        <v>5.6788717648884511E-2</v>
      </c>
      <c r="G265" s="226">
        <v>5.3915934539923764E-2</v>
      </c>
      <c r="H265" s="226">
        <v>5.4240863331250999E-2</v>
      </c>
      <c r="I265" s="226">
        <v>5.2842006578494936E-2</v>
      </c>
      <c r="J265" s="226">
        <v>5.1015578551418833E-2</v>
      </c>
      <c r="K265" s="226">
        <v>4.5981289674189518E-2</v>
      </c>
      <c r="L265" s="226">
        <v>4.5389652282579553E-2</v>
      </c>
      <c r="M265" s="226">
        <v>4.5635787969607045E-2</v>
      </c>
      <c r="N265" s="226">
        <v>4.6370645716236815E-2</v>
      </c>
      <c r="O265" s="226">
        <v>4.6033549103694393E-2</v>
      </c>
      <c r="P265" s="226">
        <v>4.5076865148312772E-2</v>
      </c>
      <c r="Q265" s="226">
        <v>4.5225484801207694E-2</v>
      </c>
      <c r="R265" s="226">
        <v>4.0935694940630596E-2</v>
      </c>
      <c r="S265" s="226">
        <v>3.9403475773667838E-2</v>
      </c>
      <c r="T265" s="226">
        <v>3.8590176213753373E-2</v>
      </c>
      <c r="U265" s="226">
        <v>3.5852005611987661E-2</v>
      </c>
      <c r="V265" s="226">
        <v>3.3574662234336056E-2</v>
      </c>
      <c r="W265" s="226">
        <v>3.2904148636877226E-2</v>
      </c>
      <c r="X265" s="226">
        <v>3.0780700911790807E-2</v>
      </c>
      <c r="Y265" s="226">
        <v>3.0006533583150446E-2</v>
      </c>
      <c r="Z265" s="226">
        <v>2.9984672558496021E-2</v>
      </c>
      <c r="AA265" s="20">
        <v>2.954801226409445E-2</v>
      </c>
      <c r="AB265" s="20"/>
      <c r="AC265" s="20"/>
      <c r="AD265" s="20"/>
      <c r="AE265" s="20"/>
      <c r="AF265" s="20"/>
      <c r="AG265" s="9"/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3828</v>
      </c>
      <c r="C266" s="7" t="s">
        <v>188</v>
      </c>
      <c r="D266" s="7">
        <v>4</v>
      </c>
      <c r="E266" s="9" t="s">
        <v>3832</v>
      </c>
      <c r="F266" s="226">
        <v>6.0321504225242725E-2</v>
      </c>
      <c r="G266" s="226">
        <v>5.8110182148854793E-2</v>
      </c>
      <c r="H266" s="226">
        <v>5.8075357098757226E-2</v>
      </c>
      <c r="I266" s="226">
        <v>5.737380537019094E-2</v>
      </c>
      <c r="J266" s="226">
        <v>5.5297318338074122E-2</v>
      </c>
      <c r="K266" s="226">
        <v>5.0637352667905276E-2</v>
      </c>
      <c r="L266" s="226">
        <v>4.8081057929103221E-2</v>
      </c>
      <c r="M266" s="226">
        <v>4.7472799533067669E-2</v>
      </c>
      <c r="N266" s="226">
        <v>5.0956612109199474E-2</v>
      </c>
      <c r="O266" s="226">
        <v>4.9267844308657785E-2</v>
      </c>
      <c r="P266" s="226">
        <v>4.8593300309383594E-2</v>
      </c>
      <c r="Q266" s="226">
        <v>4.8309315044719137E-2</v>
      </c>
      <c r="R266" s="226">
        <v>4.4376413322200742E-2</v>
      </c>
      <c r="S266" s="226">
        <v>4.1622889644424212E-2</v>
      </c>
      <c r="T266" s="226">
        <v>4.2106061695472888E-2</v>
      </c>
      <c r="U266" s="226">
        <v>3.9469569279788952E-2</v>
      </c>
      <c r="V266" s="226">
        <v>3.8028479612314585E-2</v>
      </c>
      <c r="W266" s="226">
        <v>3.8171847165294009E-2</v>
      </c>
      <c r="X266" s="226">
        <v>3.8103366858024318E-2</v>
      </c>
      <c r="Y266" s="226">
        <v>3.8900367231456769E-2</v>
      </c>
      <c r="Z266" s="226">
        <v>4.002342247315073E-2</v>
      </c>
      <c r="AA266" s="20">
        <v>3.9949684592128894E-2</v>
      </c>
      <c r="AB266" s="20"/>
      <c r="AC266" s="20"/>
      <c r="AD266" s="20"/>
      <c r="AE266" s="20"/>
      <c r="AF266" s="20"/>
      <c r="AG266" s="9"/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3828</v>
      </c>
      <c r="C267" s="7" t="s">
        <v>188</v>
      </c>
      <c r="D267" s="7">
        <v>5</v>
      </c>
      <c r="E267" s="9" t="s">
        <v>3832</v>
      </c>
      <c r="F267" s="226">
        <v>5.3344896978513828E-2</v>
      </c>
      <c r="G267" s="226">
        <v>5.1033903326710248E-2</v>
      </c>
      <c r="H267" s="226">
        <v>5.168837538024515E-2</v>
      </c>
      <c r="I267" s="226">
        <v>5.0400689620144053E-2</v>
      </c>
      <c r="J267" s="226">
        <v>4.7920163403323376E-2</v>
      </c>
      <c r="K267" s="226">
        <v>4.3318502967478259E-2</v>
      </c>
      <c r="L267" s="226">
        <v>4.2720612230911038E-2</v>
      </c>
      <c r="M267" s="226">
        <v>4.2971353140189412E-2</v>
      </c>
      <c r="N267" s="226">
        <v>4.3352566253999282E-2</v>
      </c>
      <c r="O267" s="226">
        <v>4.3304852519140583E-2</v>
      </c>
      <c r="P267" s="226">
        <v>4.2370921461443257E-2</v>
      </c>
      <c r="Q267" s="226">
        <v>4.2738193854178493E-2</v>
      </c>
      <c r="R267" s="226">
        <v>3.8325448830094512E-2</v>
      </c>
      <c r="S267" s="226">
        <v>3.5623271888890008E-2</v>
      </c>
      <c r="T267" s="226">
        <v>3.4706179981211283E-2</v>
      </c>
      <c r="U267" s="226">
        <v>3.2785661920147167E-2</v>
      </c>
      <c r="V267" s="226">
        <v>3.0470095617770417E-2</v>
      </c>
      <c r="W267" s="226">
        <v>2.9575602962262658E-2</v>
      </c>
      <c r="X267" s="226">
        <v>2.8380419618928784E-2</v>
      </c>
      <c r="Y267" s="226">
        <v>2.816859075193873E-2</v>
      </c>
      <c r="Z267" s="226">
        <v>2.7531393991265196E-2</v>
      </c>
      <c r="AA267" s="20">
        <v>2.7015574912919699E-2</v>
      </c>
      <c r="AB267" s="20"/>
      <c r="AC267" s="20"/>
      <c r="AD267" s="20"/>
      <c r="AE267" s="20"/>
      <c r="AF267" s="20"/>
      <c r="AG267" s="9"/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3828</v>
      </c>
      <c r="C268" s="7" t="s">
        <v>188</v>
      </c>
      <c r="D268" s="7">
        <v>6</v>
      </c>
      <c r="E268" s="9" t="s">
        <v>3832</v>
      </c>
      <c r="F268" s="226">
        <v>5.7045718452259225E-2</v>
      </c>
      <c r="G268" s="226">
        <v>5.4973243821544296E-2</v>
      </c>
      <c r="H268" s="226">
        <v>5.5180377821727113E-2</v>
      </c>
      <c r="I268" s="226">
        <v>5.4241752669129721E-2</v>
      </c>
      <c r="J268" s="226">
        <v>5.2208895428451293E-2</v>
      </c>
      <c r="K268" s="226">
        <v>4.7106582077477664E-2</v>
      </c>
      <c r="L268" s="226">
        <v>4.6221307253712061E-2</v>
      </c>
      <c r="M268" s="226">
        <v>4.6504960469242962E-2</v>
      </c>
      <c r="N268" s="226">
        <v>4.699378221076176E-2</v>
      </c>
      <c r="O268" s="226">
        <v>4.6049502646831733E-2</v>
      </c>
      <c r="P268" s="226">
        <v>4.5820405290639153E-2</v>
      </c>
      <c r="Q268" s="226">
        <v>4.5625962241852495E-2</v>
      </c>
      <c r="R268" s="226">
        <v>4.1254294239327721E-2</v>
      </c>
      <c r="S268" s="226">
        <v>4.0187306094035626E-2</v>
      </c>
      <c r="T268" s="226">
        <v>3.9165999850983908E-2</v>
      </c>
      <c r="U268" s="226">
        <v>3.7108697378327539E-2</v>
      </c>
      <c r="V268" s="226">
        <v>3.4936512832126142E-2</v>
      </c>
      <c r="W268" s="226">
        <v>3.3980266167398306E-2</v>
      </c>
      <c r="X268" s="226">
        <v>3.0975162166333933E-2</v>
      </c>
      <c r="Y268" s="226">
        <v>3.0998126817858275E-2</v>
      </c>
      <c r="Z268" s="226">
        <v>3.1069637464334346E-2</v>
      </c>
      <c r="AA268" s="20">
        <v>3.0805388614144048E-2</v>
      </c>
      <c r="AB268" s="20"/>
      <c r="AC268" s="20"/>
      <c r="AD268" s="20"/>
      <c r="AE268" s="20"/>
      <c r="AF268" s="20"/>
      <c r="AG268" s="9"/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3828</v>
      </c>
      <c r="C269" s="7" t="s">
        <v>188</v>
      </c>
      <c r="D269" s="7">
        <v>7</v>
      </c>
      <c r="E269" s="9" t="s">
        <v>3832</v>
      </c>
      <c r="F269" s="226">
        <v>5.7142313837204507E-2</v>
      </c>
      <c r="G269" s="226">
        <v>5.4996233680566255E-2</v>
      </c>
      <c r="H269" s="226">
        <v>5.5054461024525575E-2</v>
      </c>
      <c r="I269" s="226">
        <v>5.4345556405883066E-2</v>
      </c>
      <c r="J269" s="226">
        <v>5.2180511388519542E-2</v>
      </c>
      <c r="K269" s="226">
        <v>4.7119336890330467E-2</v>
      </c>
      <c r="L269" s="226">
        <v>4.5967145221781643E-2</v>
      </c>
      <c r="M269" s="226">
        <v>4.6535040026414641E-2</v>
      </c>
      <c r="N269" s="226">
        <v>4.6059527120187141E-2</v>
      </c>
      <c r="O269" s="226">
        <v>4.5454622535331626E-2</v>
      </c>
      <c r="P269" s="226">
        <v>4.5742292822755354E-2</v>
      </c>
      <c r="Q269" s="226">
        <v>4.6694280621558858E-2</v>
      </c>
      <c r="R269" s="226">
        <v>4.1346768038371361E-2</v>
      </c>
      <c r="S269" s="226">
        <v>3.924226133061496E-2</v>
      </c>
      <c r="T269" s="226">
        <v>3.8715732405778538E-2</v>
      </c>
      <c r="U269" s="226">
        <v>3.6711901542486887E-2</v>
      </c>
      <c r="V269" s="226">
        <v>3.457664563763737E-2</v>
      </c>
      <c r="W269" s="226">
        <v>3.3479480756386577E-2</v>
      </c>
      <c r="X269" s="226">
        <v>3.1619799889576104E-2</v>
      </c>
      <c r="Y269" s="226">
        <v>3.1948945223783234E-2</v>
      </c>
      <c r="Z269" s="226">
        <v>3.085828341027563E-2</v>
      </c>
      <c r="AA269" s="20">
        <v>3.0184038116209119E-2</v>
      </c>
      <c r="AB269" s="20"/>
      <c r="AC269" s="20"/>
      <c r="AD269" s="20"/>
      <c r="AE269" s="20"/>
      <c r="AF269" s="20"/>
      <c r="AG269" s="9"/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3828</v>
      </c>
      <c r="C270" s="7" t="s">
        <v>188</v>
      </c>
      <c r="D270" s="7">
        <v>8</v>
      </c>
      <c r="E270" s="9" t="s">
        <v>3832</v>
      </c>
      <c r="F270" s="226">
        <v>5.5888130443568988E-2</v>
      </c>
      <c r="G270" s="226">
        <v>5.5210429037531684E-2</v>
      </c>
      <c r="H270" s="226">
        <v>5.4458179952743831E-2</v>
      </c>
      <c r="I270" s="226">
        <v>5.3673153323573718E-2</v>
      </c>
      <c r="J270" s="226">
        <v>5.1255725467168313E-2</v>
      </c>
      <c r="K270" s="226">
        <v>4.6029077506006648E-2</v>
      </c>
      <c r="L270" s="226">
        <v>4.5305136861890714E-2</v>
      </c>
      <c r="M270" s="226">
        <v>4.5436820741122465E-2</v>
      </c>
      <c r="N270" s="226">
        <v>4.7510602195788822E-2</v>
      </c>
      <c r="O270" s="226">
        <v>4.5685773671275909E-2</v>
      </c>
      <c r="P270" s="226">
        <v>4.4753471031230341E-2</v>
      </c>
      <c r="Q270" s="226">
        <v>4.4963316640495375E-2</v>
      </c>
      <c r="R270" s="226">
        <v>4.0458748943265899E-2</v>
      </c>
      <c r="S270" s="226">
        <v>3.9499873557082725E-2</v>
      </c>
      <c r="T270" s="226">
        <v>3.8566411680085233E-2</v>
      </c>
      <c r="U270" s="226">
        <v>3.6330777435103656E-2</v>
      </c>
      <c r="V270" s="226">
        <v>3.3743936470422738E-2</v>
      </c>
      <c r="W270" s="226">
        <v>3.2876549961371994E-2</v>
      </c>
      <c r="X270" s="226">
        <v>3.0527928115749236E-2</v>
      </c>
      <c r="Y270" s="226">
        <v>2.9512741331296884E-2</v>
      </c>
      <c r="Z270" s="226">
        <v>2.9537301318355448E-2</v>
      </c>
      <c r="AA270" s="20">
        <v>3.0166892514416586E-2</v>
      </c>
      <c r="AB270" s="20"/>
      <c r="AC270" s="20"/>
      <c r="AD270" s="20"/>
      <c r="AE270" s="20"/>
      <c r="AF270" s="20"/>
      <c r="AG270" s="9"/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3828</v>
      </c>
      <c r="C271" s="7" t="s">
        <v>188</v>
      </c>
      <c r="D271" s="7">
        <v>9</v>
      </c>
      <c r="E271" s="9" t="s">
        <v>3832</v>
      </c>
      <c r="F271" s="226">
        <v>5.3929519998348913E-2</v>
      </c>
      <c r="G271" s="226">
        <v>5.2464566356883992E-2</v>
      </c>
      <c r="H271" s="226">
        <v>5.2261875587142327E-2</v>
      </c>
      <c r="I271" s="226">
        <v>5.1410889326447863E-2</v>
      </c>
      <c r="J271" s="226">
        <v>4.9590421948293939E-2</v>
      </c>
      <c r="K271" s="226">
        <v>4.4426701143854358E-2</v>
      </c>
      <c r="L271" s="226">
        <v>4.3716386899685031E-2</v>
      </c>
      <c r="M271" s="226">
        <v>4.3658472931730342E-2</v>
      </c>
      <c r="N271" s="226">
        <v>4.4376342693775779E-2</v>
      </c>
      <c r="O271" s="226">
        <v>4.4424848360011739E-2</v>
      </c>
      <c r="P271" s="226">
        <v>4.3410934861080289E-2</v>
      </c>
      <c r="Q271" s="226">
        <v>4.3518759244681633E-2</v>
      </c>
      <c r="R271" s="226">
        <v>4.0423055997437153E-2</v>
      </c>
      <c r="S271" s="226">
        <v>3.8001324108524449E-2</v>
      </c>
      <c r="T271" s="226">
        <v>3.7419517531420698E-2</v>
      </c>
      <c r="U271" s="226">
        <v>3.4611656186151876E-2</v>
      </c>
      <c r="V271" s="226">
        <v>3.2029892670047556E-2</v>
      </c>
      <c r="W271" s="226">
        <v>3.0978006332950392E-2</v>
      </c>
      <c r="X271" s="226">
        <v>2.8445327221767843E-2</v>
      </c>
      <c r="Y271" s="226">
        <v>2.6692948144977521E-2</v>
      </c>
      <c r="Z271" s="226">
        <v>2.4901336288603689E-2</v>
      </c>
      <c r="AA271" s="20">
        <v>2.3884963530219971E-2</v>
      </c>
      <c r="AB271" s="20"/>
      <c r="AC271" s="20"/>
      <c r="AD271" s="20"/>
      <c r="AE271" s="20"/>
      <c r="AF271" s="20"/>
      <c r="AG271" s="9"/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3828</v>
      </c>
      <c r="C272" s="7" t="s">
        <v>188</v>
      </c>
      <c r="D272" s="7">
        <v>10</v>
      </c>
      <c r="E272" s="9" t="s">
        <v>3832</v>
      </c>
      <c r="F272" s="226">
        <v>5.8339820579124478E-2</v>
      </c>
      <c r="G272" s="226">
        <v>5.5473339078419677E-2</v>
      </c>
      <c r="H272" s="226">
        <v>5.6102392683593176E-2</v>
      </c>
      <c r="I272" s="226">
        <v>5.4949325833320024E-2</v>
      </c>
      <c r="J272" s="226">
        <v>5.3025113867536444E-2</v>
      </c>
      <c r="K272" s="226">
        <v>4.8160649919231281E-2</v>
      </c>
      <c r="L272" s="226">
        <v>4.7311865723346266E-2</v>
      </c>
      <c r="M272" s="226">
        <v>4.7383113026403911E-2</v>
      </c>
      <c r="N272" s="226">
        <v>4.7817944355062161E-2</v>
      </c>
      <c r="O272" s="226">
        <v>4.7679871147279423E-2</v>
      </c>
      <c r="P272" s="226">
        <v>4.7101499288118853E-2</v>
      </c>
      <c r="Q272" s="226">
        <v>4.6795888693159295E-2</v>
      </c>
      <c r="R272" s="226">
        <v>4.2030616247391281E-2</v>
      </c>
      <c r="S272" s="226">
        <v>4.0479899826126327E-2</v>
      </c>
      <c r="T272" s="226">
        <v>3.9651070782826738E-2</v>
      </c>
      <c r="U272" s="226">
        <v>3.7885312375837636E-2</v>
      </c>
      <c r="V272" s="226">
        <v>3.5561616850310035E-2</v>
      </c>
      <c r="W272" s="226">
        <v>3.4838066115482597E-2</v>
      </c>
      <c r="X272" s="226">
        <v>3.3167942620369185E-2</v>
      </c>
      <c r="Y272" s="226">
        <v>3.3395130925762441E-2</v>
      </c>
      <c r="Z272" s="226">
        <v>3.440803221140537E-2</v>
      </c>
      <c r="AA272" s="20">
        <v>3.4738547133282123E-2</v>
      </c>
      <c r="AB272" s="20"/>
      <c r="AC272" s="20"/>
      <c r="AD272" s="20"/>
      <c r="AE272" s="20"/>
      <c r="AF272" s="20"/>
      <c r="AG272" s="9"/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3828</v>
      </c>
      <c r="C273" s="7" t="s">
        <v>188</v>
      </c>
      <c r="D273" s="7">
        <v>11</v>
      </c>
      <c r="E273" s="9" t="s">
        <v>3832</v>
      </c>
      <c r="F273" s="226">
        <v>5.823044872659016E-2</v>
      </c>
      <c r="G273" s="226">
        <v>5.5996406776196592E-2</v>
      </c>
      <c r="H273" s="226">
        <v>5.6510589430573722E-2</v>
      </c>
      <c r="I273" s="226">
        <v>5.5334866040457724E-2</v>
      </c>
      <c r="J273" s="226">
        <v>5.3103334400154738E-2</v>
      </c>
      <c r="K273" s="226">
        <v>4.7370532392478668E-2</v>
      </c>
      <c r="L273" s="226">
        <v>4.7330701506963051E-2</v>
      </c>
      <c r="M273" s="226">
        <v>4.7154435598494235E-2</v>
      </c>
      <c r="N273" s="226">
        <v>4.8422990927050338E-2</v>
      </c>
      <c r="O273" s="226">
        <v>4.8563786018167111E-2</v>
      </c>
      <c r="P273" s="226">
        <v>4.7231686664245917E-2</v>
      </c>
      <c r="Q273" s="226">
        <v>4.7378961273291852E-2</v>
      </c>
      <c r="R273" s="226">
        <v>4.2985649485303194E-2</v>
      </c>
      <c r="S273" s="226">
        <v>4.0474499907625354E-2</v>
      </c>
      <c r="T273" s="226">
        <v>3.9266076885748007E-2</v>
      </c>
      <c r="U273" s="226">
        <v>3.7510955486462001E-2</v>
      </c>
      <c r="V273" s="226">
        <v>3.5659467210321143E-2</v>
      </c>
      <c r="W273" s="226">
        <v>3.5160037945896158E-2</v>
      </c>
      <c r="X273" s="226">
        <v>3.4030557317880121E-2</v>
      </c>
      <c r="Y273" s="226">
        <v>3.4531207723780218E-2</v>
      </c>
      <c r="Z273" s="226">
        <v>3.5899339058988365E-2</v>
      </c>
      <c r="AA273" s="20">
        <v>3.6892671535695608E-2</v>
      </c>
      <c r="AB273" s="20"/>
      <c r="AC273" s="20"/>
      <c r="AD273" s="20"/>
      <c r="AE273" s="20"/>
      <c r="AF273" s="20"/>
      <c r="AG273" s="9"/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3828</v>
      </c>
      <c r="C274" s="7" t="s">
        <v>188</v>
      </c>
      <c r="D274" s="7">
        <v>12</v>
      </c>
      <c r="E274" s="9" t="s">
        <v>3832</v>
      </c>
      <c r="F274" s="226">
        <v>5.4701562199386849E-2</v>
      </c>
      <c r="G274" s="226">
        <v>5.127714113973128E-2</v>
      </c>
      <c r="H274" s="226">
        <v>5.1242837184558625E-2</v>
      </c>
      <c r="I274" s="226">
        <v>5.0318424466023359E-2</v>
      </c>
      <c r="J274" s="226">
        <v>4.832019974014095E-2</v>
      </c>
      <c r="K274" s="226">
        <v>4.347784031132422E-2</v>
      </c>
      <c r="L274" s="226">
        <v>4.2862143408421649E-2</v>
      </c>
      <c r="M274" s="226">
        <v>4.3073170703697483E-2</v>
      </c>
      <c r="N274" s="226">
        <v>4.3715590209263244E-2</v>
      </c>
      <c r="O274" s="226">
        <v>4.33828549766858E-2</v>
      </c>
      <c r="P274" s="226">
        <v>4.2619557128684524E-2</v>
      </c>
      <c r="Q274" s="226">
        <v>4.211396998685648E-2</v>
      </c>
      <c r="R274" s="226">
        <v>3.9235795568171777E-2</v>
      </c>
      <c r="S274" s="226">
        <v>3.7320387704878132E-2</v>
      </c>
      <c r="T274" s="226">
        <v>3.883324058951243E-2</v>
      </c>
      <c r="U274" s="226">
        <v>3.5784509291282171E-2</v>
      </c>
      <c r="V274" s="226">
        <v>3.2480344383145579E-2</v>
      </c>
      <c r="W274" s="226">
        <v>3.2131108668313826E-2</v>
      </c>
      <c r="X274" s="226">
        <v>2.7244959626090408E-2</v>
      </c>
      <c r="Y274" s="226">
        <v>2.4859780629470279E-2</v>
      </c>
      <c r="Z274" s="226">
        <v>2.3462233741378902E-2</v>
      </c>
      <c r="AA274" s="20">
        <v>2.1864648595135407E-2</v>
      </c>
      <c r="AB274" s="20"/>
      <c r="AC274" s="20"/>
      <c r="AD274" s="20"/>
      <c r="AE274" s="20"/>
      <c r="AF274" s="20"/>
      <c r="AG274" s="9"/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3828</v>
      </c>
      <c r="C275" s="7" t="s">
        <v>188</v>
      </c>
      <c r="D275" s="7">
        <v>13</v>
      </c>
      <c r="E275" s="9" t="s">
        <v>3832</v>
      </c>
      <c r="F275" s="226">
        <v>5.6625276769284583E-2</v>
      </c>
      <c r="G275" s="226">
        <v>5.3547170651496584E-2</v>
      </c>
      <c r="H275" s="226">
        <v>5.4620223157838647E-2</v>
      </c>
      <c r="I275" s="226">
        <v>5.3658264956504567E-2</v>
      </c>
      <c r="J275" s="226">
        <v>5.1544418166448065E-2</v>
      </c>
      <c r="K275" s="226">
        <v>4.6194549000183417E-2</v>
      </c>
      <c r="L275" s="226">
        <v>4.5801355714777267E-2</v>
      </c>
      <c r="M275" s="226">
        <v>4.6027964193902406E-2</v>
      </c>
      <c r="N275" s="226">
        <v>4.6630219515243161E-2</v>
      </c>
      <c r="O275" s="226">
        <v>4.647121247553946E-2</v>
      </c>
      <c r="P275" s="226">
        <v>4.561588428546666E-2</v>
      </c>
      <c r="Q275" s="226">
        <v>4.5054180930020608E-2</v>
      </c>
      <c r="R275" s="226">
        <v>4.1779643749618671E-2</v>
      </c>
      <c r="S275" s="226">
        <v>3.9512624956136166E-2</v>
      </c>
      <c r="T275" s="226">
        <v>3.9175615399014742E-2</v>
      </c>
      <c r="U275" s="226">
        <v>3.6711664056481942E-2</v>
      </c>
      <c r="V275" s="226">
        <v>3.4239680212540577E-2</v>
      </c>
      <c r="W275" s="226">
        <v>3.347912706445378E-2</v>
      </c>
      <c r="X275" s="226">
        <v>3.1633636940518566E-2</v>
      </c>
      <c r="Y275" s="226">
        <v>3.0631760724249595E-2</v>
      </c>
      <c r="Z275" s="226">
        <v>3.0886361670593509E-2</v>
      </c>
      <c r="AA275" s="20">
        <v>3.054979077110687E-2</v>
      </c>
      <c r="AB275" s="20"/>
      <c r="AC275" s="20"/>
      <c r="AD275" s="20"/>
      <c r="AE275" s="20"/>
      <c r="AF275" s="20"/>
      <c r="AG275" s="9"/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3828</v>
      </c>
      <c r="C276" s="7" t="s">
        <v>188</v>
      </c>
      <c r="D276" s="7">
        <v>14</v>
      </c>
      <c r="E276" s="9" t="s">
        <v>3832</v>
      </c>
      <c r="F276" s="226">
        <v>5.8586656124411725E-2</v>
      </c>
      <c r="G276" s="226">
        <v>5.6227691979135658E-2</v>
      </c>
      <c r="H276" s="226">
        <v>5.6416536067230037E-2</v>
      </c>
      <c r="I276" s="226">
        <v>5.4312908320177364E-2</v>
      </c>
      <c r="J276" s="226">
        <v>5.3868036193197612E-2</v>
      </c>
      <c r="K276" s="226">
        <v>4.7101706708893312E-2</v>
      </c>
      <c r="L276" s="226">
        <v>4.7204446479809058E-2</v>
      </c>
      <c r="M276" s="226">
        <v>4.6438882373781916E-2</v>
      </c>
      <c r="N276" s="226">
        <v>4.8205602705803062E-2</v>
      </c>
      <c r="O276" s="226">
        <v>4.8210346854093943E-2</v>
      </c>
      <c r="P276" s="226">
        <v>4.6511025511731661E-2</v>
      </c>
      <c r="Q276" s="226">
        <v>4.6052063757909087E-2</v>
      </c>
      <c r="R276" s="226">
        <v>4.1917077138620508E-2</v>
      </c>
      <c r="S276" s="226">
        <v>4.0108125008401344E-2</v>
      </c>
      <c r="T276" s="226">
        <v>3.9561181229313652E-2</v>
      </c>
      <c r="U276" s="226">
        <v>3.6953326974720611E-2</v>
      </c>
      <c r="V276" s="226">
        <v>3.5162343473305907E-2</v>
      </c>
      <c r="W276" s="226">
        <v>3.5111477699188175E-2</v>
      </c>
      <c r="X276" s="226">
        <v>3.3254235127825077E-2</v>
      </c>
      <c r="Y276" s="226">
        <v>3.3906447263683873E-2</v>
      </c>
      <c r="Z276" s="226">
        <v>3.3793521873866486E-2</v>
      </c>
      <c r="AA276" s="20">
        <v>3.4417927840427603E-2</v>
      </c>
      <c r="AB276" s="20"/>
      <c r="AC276" s="20"/>
      <c r="AD276" s="20"/>
      <c r="AE276" s="20"/>
      <c r="AF276" s="20"/>
      <c r="AG276" s="9"/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3828</v>
      </c>
      <c r="C277" s="7" t="s">
        <v>188</v>
      </c>
      <c r="D277" s="7">
        <v>15</v>
      </c>
      <c r="E277" s="9" t="s">
        <v>3832</v>
      </c>
      <c r="F277" s="226">
        <v>5.8806931284621715E-2</v>
      </c>
      <c r="G277" s="226">
        <v>5.5566063020524852E-2</v>
      </c>
      <c r="H277" s="226">
        <v>5.5980278161053568E-2</v>
      </c>
      <c r="I277" s="226">
        <v>5.6034853823922162E-2</v>
      </c>
      <c r="J277" s="226">
        <v>5.3490956492886349E-2</v>
      </c>
      <c r="K277" s="226">
        <v>4.8668811024033629E-2</v>
      </c>
      <c r="L277" s="226">
        <v>4.8295493472966154E-2</v>
      </c>
      <c r="M277" s="226">
        <v>4.862537129421779E-2</v>
      </c>
      <c r="N277" s="226">
        <v>4.9008959244164811E-2</v>
      </c>
      <c r="O277" s="226">
        <v>4.9036991330680256E-2</v>
      </c>
      <c r="P277" s="226">
        <v>4.6797865846591923E-2</v>
      </c>
      <c r="Q277" s="226">
        <v>4.7679177158746401E-2</v>
      </c>
      <c r="R277" s="226">
        <v>4.3054204062122806E-2</v>
      </c>
      <c r="S277" s="226">
        <v>4.0827838307015925E-2</v>
      </c>
      <c r="T277" s="226">
        <v>4.0206728567842326E-2</v>
      </c>
      <c r="U277" s="226">
        <v>3.882457346877892E-2</v>
      </c>
      <c r="V277" s="226">
        <v>3.6313501596235614E-2</v>
      </c>
      <c r="W277" s="226">
        <v>3.6204448540413318E-2</v>
      </c>
      <c r="X277" s="226">
        <v>3.4971037153700819E-2</v>
      </c>
      <c r="Y277" s="226">
        <v>3.5418682080514477E-2</v>
      </c>
      <c r="Z277" s="226">
        <v>3.5655007259311804E-2</v>
      </c>
      <c r="AA277" s="20">
        <v>3.5443530804097248E-2</v>
      </c>
      <c r="AB277" s="20"/>
      <c r="AC277" s="20"/>
      <c r="AD277" s="20"/>
      <c r="AE277" s="20"/>
      <c r="AF277" s="20"/>
      <c r="AG277" s="9"/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3828</v>
      </c>
      <c r="C278" s="7" t="s">
        <v>188</v>
      </c>
      <c r="D278" s="7">
        <v>16</v>
      </c>
      <c r="E278" s="9" t="s">
        <v>3832</v>
      </c>
      <c r="F278" s="226">
        <v>5.8806931284621715E-2</v>
      </c>
      <c r="G278" s="226">
        <v>5.5566063020524852E-2</v>
      </c>
      <c r="H278" s="226">
        <v>5.5980278161053568E-2</v>
      </c>
      <c r="I278" s="226">
        <v>5.6034853823922162E-2</v>
      </c>
      <c r="J278" s="226">
        <v>5.3490956492886349E-2</v>
      </c>
      <c r="K278" s="226">
        <v>4.8668811024033629E-2</v>
      </c>
      <c r="L278" s="226">
        <v>4.8295493472966154E-2</v>
      </c>
      <c r="M278" s="226">
        <v>4.862537129421779E-2</v>
      </c>
      <c r="N278" s="226">
        <v>4.9008959244164811E-2</v>
      </c>
      <c r="O278" s="226">
        <v>4.9036991330680256E-2</v>
      </c>
      <c r="P278" s="226">
        <v>4.6797865846591923E-2</v>
      </c>
      <c r="Q278" s="226">
        <v>4.7679177158746401E-2</v>
      </c>
      <c r="R278" s="226">
        <v>4.3054204062122806E-2</v>
      </c>
      <c r="S278" s="226">
        <v>4.0827838307015848E-2</v>
      </c>
      <c r="T278" s="226">
        <v>4.0206728567842326E-2</v>
      </c>
      <c r="U278" s="226">
        <v>3.882457346877892E-2</v>
      </c>
      <c r="V278" s="226">
        <v>3.6313501596235614E-2</v>
      </c>
      <c r="W278" s="226">
        <v>3.6204448540413318E-2</v>
      </c>
      <c r="X278" s="226">
        <v>3.4971037153700819E-2</v>
      </c>
      <c r="Y278" s="226">
        <v>3.5418682080514477E-2</v>
      </c>
      <c r="Z278" s="226">
        <v>3.565500725931179E-2</v>
      </c>
      <c r="AA278" s="20">
        <v>3.5443530804097248E-2</v>
      </c>
      <c r="AB278" s="20"/>
      <c r="AC278" s="20"/>
      <c r="AD278" s="20"/>
      <c r="AE278" s="20"/>
      <c r="AF278" s="20"/>
      <c r="AG278" s="9"/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3828</v>
      </c>
      <c r="C279" s="7" t="s">
        <v>188</v>
      </c>
      <c r="D279" s="7">
        <v>17</v>
      </c>
      <c r="E279" s="9" t="s">
        <v>3832</v>
      </c>
      <c r="F279" s="226">
        <v>5.7162279762336295E-2</v>
      </c>
      <c r="G279" s="226">
        <v>5.451673264415402E-2</v>
      </c>
      <c r="H279" s="226">
        <v>5.4659834022882749E-2</v>
      </c>
      <c r="I279" s="226">
        <v>5.3964211658387155E-2</v>
      </c>
      <c r="J279" s="226">
        <v>5.1860038446876339E-2</v>
      </c>
      <c r="K279" s="226">
        <v>4.6586514490848767E-2</v>
      </c>
      <c r="L279" s="226">
        <v>4.6470557857632599E-2</v>
      </c>
      <c r="M279" s="226">
        <v>4.6147142648648005E-2</v>
      </c>
      <c r="N279" s="226">
        <v>4.717842766928898E-2</v>
      </c>
      <c r="O279" s="226">
        <v>4.6637660429329562E-2</v>
      </c>
      <c r="P279" s="226">
        <v>4.582253158719865E-2</v>
      </c>
      <c r="Q279" s="226">
        <v>4.5833147647300468E-2</v>
      </c>
      <c r="R279" s="226">
        <v>4.1278562969357023E-2</v>
      </c>
      <c r="S279" s="226">
        <v>3.9569269987218846E-2</v>
      </c>
      <c r="T279" s="226">
        <v>3.895582968970468E-2</v>
      </c>
      <c r="U279" s="226">
        <v>3.6521045795667291E-2</v>
      </c>
      <c r="V279" s="226">
        <v>3.4259396476840738E-2</v>
      </c>
      <c r="W279" s="226">
        <v>3.3530022136040484E-2</v>
      </c>
      <c r="X279" s="226">
        <v>3.0991416748458532E-2</v>
      </c>
      <c r="Y279" s="226">
        <v>3.0102992753684294E-2</v>
      </c>
      <c r="Z279" s="226">
        <v>3.007832381226359E-2</v>
      </c>
      <c r="AA279" s="20">
        <v>2.9950851837240017E-2</v>
      </c>
      <c r="AB279" s="20"/>
      <c r="AC279" s="20"/>
      <c r="AD279" s="20"/>
      <c r="AE279" s="20"/>
      <c r="AF279" s="20"/>
      <c r="AG279" s="9"/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3828</v>
      </c>
      <c r="C280" s="7" t="s">
        <v>188</v>
      </c>
      <c r="D280" s="7">
        <v>18</v>
      </c>
      <c r="E280" s="9" t="s">
        <v>3832</v>
      </c>
      <c r="F280" s="226">
        <v>5.6358890530480439E-2</v>
      </c>
      <c r="G280" s="226">
        <v>5.3130635162427831E-2</v>
      </c>
      <c r="H280" s="226">
        <v>5.3020929205854585E-2</v>
      </c>
      <c r="I280" s="226">
        <v>5.2646467396224896E-2</v>
      </c>
      <c r="J280" s="226">
        <v>5.1363454789239878E-2</v>
      </c>
      <c r="K280" s="226">
        <v>4.6053602838285947E-2</v>
      </c>
      <c r="L280" s="226">
        <v>4.4911050575633632E-2</v>
      </c>
      <c r="M280" s="226">
        <v>4.557189036587566E-2</v>
      </c>
      <c r="N280" s="226">
        <v>4.6498591731480993E-2</v>
      </c>
      <c r="O280" s="226">
        <v>4.6215543046620712E-2</v>
      </c>
      <c r="P280" s="226">
        <v>4.5176813031081883E-2</v>
      </c>
      <c r="Q280" s="226">
        <v>4.4533608244033858E-2</v>
      </c>
      <c r="R280" s="226">
        <v>4.1089687438800489E-2</v>
      </c>
      <c r="S280" s="226">
        <v>3.8858789317004747E-2</v>
      </c>
      <c r="T280" s="226">
        <v>3.7832310050814229E-2</v>
      </c>
      <c r="U280" s="226">
        <v>3.528275471071432E-2</v>
      </c>
      <c r="V280" s="226">
        <v>3.2976836979549458E-2</v>
      </c>
      <c r="W280" s="226">
        <v>3.250844769228043E-2</v>
      </c>
      <c r="X280" s="226">
        <v>3.0399254688034241E-2</v>
      </c>
      <c r="Y280" s="226">
        <v>2.9191350743371539E-2</v>
      </c>
      <c r="Z280" s="226">
        <v>2.8854549952652363E-2</v>
      </c>
      <c r="AA280" s="20">
        <v>2.7883375980401991E-2</v>
      </c>
      <c r="AB280" s="20"/>
      <c r="AC280" s="20"/>
      <c r="AD280" s="20"/>
      <c r="AE280" s="20"/>
      <c r="AF280" s="20"/>
      <c r="AG280" s="9"/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3828</v>
      </c>
      <c r="C281" s="7" t="s">
        <v>188</v>
      </c>
      <c r="D281" s="7">
        <v>19</v>
      </c>
      <c r="E281" s="9" t="s">
        <v>3832</v>
      </c>
      <c r="F281" s="226">
        <v>5.7381438418114286E-2</v>
      </c>
      <c r="G281" s="226">
        <v>5.4731393235931194E-2</v>
      </c>
      <c r="H281" s="226">
        <v>5.4701541310405596E-2</v>
      </c>
      <c r="I281" s="226">
        <v>5.3948505120049554E-2</v>
      </c>
      <c r="J281" s="226">
        <v>5.1510084598085711E-2</v>
      </c>
      <c r="K281" s="226">
        <v>4.6831674245124452E-2</v>
      </c>
      <c r="L281" s="226">
        <v>4.6602067937810542E-2</v>
      </c>
      <c r="M281" s="226">
        <v>4.6434513677948465E-2</v>
      </c>
      <c r="N281" s="226">
        <v>4.7005379154623779E-2</v>
      </c>
      <c r="O281" s="226">
        <v>4.6494791701386255E-2</v>
      </c>
      <c r="P281" s="226">
        <v>4.6162181646311168E-2</v>
      </c>
      <c r="Q281" s="226">
        <v>4.5949491732920719E-2</v>
      </c>
      <c r="R281" s="226">
        <v>4.1531712671726943E-2</v>
      </c>
      <c r="S281" s="226">
        <v>3.949876800943173E-2</v>
      </c>
      <c r="T281" s="226">
        <v>3.8595427592535612E-2</v>
      </c>
      <c r="U281" s="226">
        <v>3.6223247029951978E-2</v>
      </c>
      <c r="V281" s="226">
        <v>3.4086455069790134E-2</v>
      </c>
      <c r="W281" s="226">
        <v>3.3431436583101798E-2</v>
      </c>
      <c r="X281" s="226">
        <v>3.1804345042957087E-2</v>
      </c>
      <c r="Y281" s="226">
        <v>3.1482333082845336E-2</v>
      </c>
      <c r="Z281" s="226">
        <v>3.1842833767098185E-2</v>
      </c>
      <c r="AA281" s="20">
        <v>3.20893093365167E-2</v>
      </c>
      <c r="AB281" s="20"/>
      <c r="AC281" s="20"/>
      <c r="AD281" s="20"/>
      <c r="AE281" s="20"/>
      <c r="AF281" s="20"/>
      <c r="AG281" s="9"/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3828</v>
      </c>
      <c r="C282" s="7" t="s">
        <v>188</v>
      </c>
      <c r="D282" s="7">
        <v>20</v>
      </c>
      <c r="E282" s="9" t="s">
        <v>3832</v>
      </c>
      <c r="F282" s="226">
        <v>5.7753974973478131E-2</v>
      </c>
      <c r="G282" s="226">
        <v>5.4108777322079936E-2</v>
      </c>
      <c r="H282" s="226">
        <v>5.4838785481132045E-2</v>
      </c>
      <c r="I282" s="226">
        <v>5.416235270062849E-2</v>
      </c>
      <c r="J282" s="226">
        <v>5.23814958779431E-2</v>
      </c>
      <c r="K282" s="226">
        <v>4.7143969514641358E-2</v>
      </c>
      <c r="L282" s="226">
        <v>4.6357773580874062E-2</v>
      </c>
      <c r="M282" s="226">
        <v>4.6644540357410606E-2</v>
      </c>
      <c r="N282" s="226">
        <v>4.7180868171325302E-2</v>
      </c>
      <c r="O282" s="226">
        <v>4.6886483761825887E-2</v>
      </c>
      <c r="P282" s="226">
        <v>4.5804595600701103E-2</v>
      </c>
      <c r="Q282" s="226">
        <v>4.6049693866320456E-2</v>
      </c>
      <c r="R282" s="226">
        <v>4.1454916548867342E-2</v>
      </c>
      <c r="S282" s="226">
        <v>3.9852415658866533E-2</v>
      </c>
      <c r="T282" s="226">
        <v>3.9138911223776246E-2</v>
      </c>
      <c r="U282" s="226">
        <v>3.6552213743371774E-2</v>
      </c>
      <c r="V282" s="226">
        <v>3.462911400367108E-2</v>
      </c>
      <c r="W282" s="226">
        <v>3.3811965192387022E-2</v>
      </c>
      <c r="X282" s="226">
        <v>3.1810918286468252E-2</v>
      </c>
      <c r="Y282" s="226">
        <v>3.1973715712760815E-2</v>
      </c>
      <c r="Z282" s="226">
        <v>3.2562804115620667E-2</v>
      </c>
      <c r="AA282" s="20">
        <v>3.2596400047554763E-2</v>
      </c>
      <c r="AB282" s="20"/>
      <c r="AC282" s="20"/>
      <c r="AD282" s="20"/>
      <c r="AE282" s="20"/>
      <c r="AF282" s="20"/>
      <c r="AG282" s="9"/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3828</v>
      </c>
      <c r="C283" s="7" t="s">
        <v>188</v>
      </c>
      <c r="D283" s="7">
        <v>21</v>
      </c>
      <c r="E283" s="9" t="s">
        <v>3832</v>
      </c>
      <c r="F283" s="226">
        <v>5.6593187393632914E-2</v>
      </c>
      <c r="G283" s="226">
        <v>5.4639254763102635E-2</v>
      </c>
      <c r="H283" s="226">
        <v>5.5808757200387492E-2</v>
      </c>
      <c r="I283" s="226">
        <v>5.4494375296537279E-2</v>
      </c>
      <c r="J283" s="226">
        <v>5.1816424650810669E-2</v>
      </c>
      <c r="K283" s="226">
        <v>4.6739507122963223E-2</v>
      </c>
      <c r="L283" s="226">
        <v>4.631209136409592E-2</v>
      </c>
      <c r="M283" s="226">
        <v>4.5950938908396848E-2</v>
      </c>
      <c r="N283" s="226">
        <v>4.6528102933517362E-2</v>
      </c>
      <c r="O283" s="226">
        <v>4.6135586465544477E-2</v>
      </c>
      <c r="P283" s="226">
        <v>4.5428303346843377E-2</v>
      </c>
      <c r="Q283" s="226">
        <v>4.537845446265952E-2</v>
      </c>
      <c r="R283" s="226">
        <v>4.2079668995011921E-2</v>
      </c>
      <c r="S283" s="226">
        <v>4.116552653469549E-2</v>
      </c>
      <c r="T283" s="226">
        <v>3.8893410526335596E-2</v>
      </c>
      <c r="U283" s="226">
        <v>3.557308140125099E-2</v>
      </c>
      <c r="V283" s="226">
        <v>3.4591957950934317E-2</v>
      </c>
      <c r="W283" s="226">
        <v>3.3272391601561244E-2</v>
      </c>
      <c r="X283" s="226">
        <v>3.0830971074140495E-2</v>
      </c>
      <c r="Y283" s="226">
        <v>3.0581466122346485E-2</v>
      </c>
      <c r="Z283" s="226">
        <v>3.1001153559999963E-2</v>
      </c>
      <c r="AA283" s="20">
        <v>3.1270421416437426E-2</v>
      </c>
      <c r="AB283" s="20"/>
      <c r="AC283" s="20"/>
      <c r="AD283" s="20"/>
      <c r="AE283" s="20"/>
      <c r="AF283" s="20"/>
      <c r="AG283" s="9"/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3828</v>
      </c>
      <c r="C284" s="7" t="s">
        <v>188</v>
      </c>
      <c r="D284" s="7">
        <v>22</v>
      </c>
      <c r="E284" s="9" t="s">
        <v>3832</v>
      </c>
      <c r="F284" s="226">
        <v>5.8309866524243505E-2</v>
      </c>
      <c r="G284" s="226">
        <v>5.5458506278249546E-2</v>
      </c>
      <c r="H284" s="226">
        <v>5.6067193778406167E-2</v>
      </c>
      <c r="I284" s="226">
        <v>5.5851788365816515E-2</v>
      </c>
      <c r="J284" s="226">
        <v>5.345031771009634E-2</v>
      </c>
      <c r="K284" s="226">
        <v>4.806956425860643E-2</v>
      </c>
      <c r="L284" s="226">
        <v>4.7414800830875833E-2</v>
      </c>
      <c r="M284" s="226">
        <v>4.743446306938838E-2</v>
      </c>
      <c r="N284" s="226">
        <v>4.8495042540439806E-2</v>
      </c>
      <c r="O284" s="226">
        <v>4.8118732912462374E-2</v>
      </c>
      <c r="P284" s="226">
        <v>4.6597574715153321E-2</v>
      </c>
      <c r="Q284" s="226">
        <v>4.6764266381651778E-2</v>
      </c>
      <c r="R284" s="226">
        <v>4.2173067205081537E-2</v>
      </c>
      <c r="S284" s="226">
        <v>4.1029084729311147E-2</v>
      </c>
      <c r="T284" s="226">
        <v>4.055408564114988E-2</v>
      </c>
      <c r="U284" s="226">
        <v>3.8069172379781122E-2</v>
      </c>
      <c r="V284" s="226">
        <v>3.537563459864769E-2</v>
      </c>
      <c r="W284" s="226">
        <v>3.4758569316671165E-2</v>
      </c>
      <c r="X284" s="226">
        <v>3.325560055472971E-2</v>
      </c>
      <c r="Y284" s="226">
        <v>3.3002322108379931E-2</v>
      </c>
      <c r="Z284" s="226">
        <v>3.3238531673579562E-2</v>
      </c>
      <c r="AA284" s="20">
        <v>3.3291094706670299E-2</v>
      </c>
      <c r="AB284" s="20"/>
      <c r="AC284" s="20"/>
      <c r="AD284" s="20"/>
      <c r="AE284" s="20"/>
      <c r="AF284" s="20"/>
      <c r="AG284" s="9"/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3828</v>
      </c>
      <c r="C285" s="7" t="s">
        <v>188</v>
      </c>
      <c r="D285" s="7">
        <v>23</v>
      </c>
      <c r="E285" s="9" t="s">
        <v>3832</v>
      </c>
      <c r="F285" s="226">
        <v>5.852500145412054E-2</v>
      </c>
      <c r="G285" s="226">
        <v>5.5984436827025155E-2</v>
      </c>
      <c r="H285" s="226">
        <v>5.5754135384146343E-2</v>
      </c>
      <c r="I285" s="226">
        <v>5.514735231648505E-2</v>
      </c>
      <c r="J285" s="226">
        <v>5.2137274265371646E-2</v>
      </c>
      <c r="K285" s="226">
        <v>4.702116156425664E-2</v>
      </c>
      <c r="L285" s="226">
        <v>4.6861679742771278E-2</v>
      </c>
      <c r="M285" s="226">
        <v>4.6984401369719105E-2</v>
      </c>
      <c r="N285" s="226">
        <v>4.804971516639716E-2</v>
      </c>
      <c r="O285" s="226">
        <v>4.7413348088223894E-2</v>
      </c>
      <c r="P285" s="226">
        <v>4.6351841101378577E-2</v>
      </c>
      <c r="Q285" s="226">
        <v>4.5468444174945749E-2</v>
      </c>
      <c r="R285" s="226">
        <v>4.1137039293158484E-2</v>
      </c>
      <c r="S285" s="226">
        <v>4.0568046672512209E-2</v>
      </c>
      <c r="T285" s="226">
        <v>4.0010479393351464E-2</v>
      </c>
      <c r="U285" s="226">
        <v>3.8402766250885664E-2</v>
      </c>
      <c r="V285" s="226">
        <v>3.6059369367838677E-2</v>
      </c>
      <c r="W285" s="226">
        <v>3.3411546290280245E-2</v>
      </c>
      <c r="X285" s="226">
        <v>3.2537604052343148E-2</v>
      </c>
      <c r="Y285" s="226">
        <v>3.4003108699732547E-2</v>
      </c>
      <c r="Z285" s="226">
        <v>3.4548232626525552E-2</v>
      </c>
      <c r="AA285" s="20">
        <v>3.4445104402699767E-2</v>
      </c>
      <c r="AB285" s="20"/>
      <c r="AC285" s="20"/>
      <c r="AD285" s="20"/>
      <c r="AE285" s="20"/>
      <c r="AF285" s="20"/>
      <c r="AG285" s="9"/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3828</v>
      </c>
      <c r="C286" s="7" t="s">
        <v>188</v>
      </c>
      <c r="D286" s="7">
        <v>24</v>
      </c>
      <c r="E286" s="9" t="s">
        <v>3832</v>
      </c>
      <c r="F286" s="226">
        <v>5.7828377423113898E-2</v>
      </c>
      <c r="G286" s="226">
        <v>5.4283228726265842E-2</v>
      </c>
      <c r="H286" s="226">
        <v>5.5765479398708337E-2</v>
      </c>
      <c r="I286" s="226">
        <v>5.4087739818495371E-2</v>
      </c>
      <c r="J286" s="226">
        <v>5.2359888543462622E-2</v>
      </c>
      <c r="K286" s="226">
        <v>4.7392585728547945E-2</v>
      </c>
      <c r="L286" s="226">
        <v>4.6405102214008828E-2</v>
      </c>
      <c r="M286" s="226">
        <v>4.6540836291093735E-2</v>
      </c>
      <c r="N286" s="226">
        <v>4.6970118571977658E-2</v>
      </c>
      <c r="O286" s="226">
        <v>4.7282615366619991E-2</v>
      </c>
      <c r="P286" s="226">
        <v>4.5797342212271885E-2</v>
      </c>
      <c r="Q286" s="226">
        <v>4.5633086164294463E-2</v>
      </c>
      <c r="R286" s="226">
        <v>4.2371738568174187E-2</v>
      </c>
      <c r="S286" s="226">
        <v>4.0774966210111063E-2</v>
      </c>
      <c r="T286" s="226">
        <v>3.9049098232460312E-2</v>
      </c>
      <c r="U286" s="226">
        <v>3.7512837979673516E-2</v>
      </c>
      <c r="V286" s="226">
        <v>3.488093335150922E-2</v>
      </c>
      <c r="W286" s="226">
        <v>3.3736429559763199E-2</v>
      </c>
      <c r="X286" s="226">
        <v>3.1292276216310852E-2</v>
      </c>
      <c r="Y286" s="226">
        <v>2.9966296944693674E-2</v>
      </c>
      <c r="Z286" s="226">
        <v>3.0331260265836182E-2</v>
      </c>
      <c r="AA286" s="20">
        <v>2.9597559945017882E-2</v>
      </c>
      <c r="AB286" s="20"/>
      <c r="AC286" s="20"/>
      <c r="AD286" s="20"/>
      <c r="AE286" s="20"/>
      <c r="AF286" s="20"/>
      <c r="AG286" s="9"/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3828</v>
      </c>
      <c r="C287" s="7" t="s">
        <v>188</v>
      </c>
      <c r="D287" s="7">
        <v>25</v>
      </c>
      <c r="E287" s="9" t="s">
        <v>3832</v>
      </c>
      <c r="F287" s="226">
        <v>5.4986397722579655E-2</v>
      </c>
      <c r="G287" s="226">
        <v>5.1918259321183352E-2</v>
      </c>
      <c r="H287" s="226">
        <v>5.2506334230201519E-2</v>
      </c>
      <c r="I287" s="226">
        <v>5.1849015960487292E-2</v>
      </c>
      <c r="J287" s="226">
        <v>4.9445388378736528E-2</v>
      </c>
      <c r="K287" s="226">
        <v>4.4410549249740534E-2</v>
      </c>
      <c r="L287" s="226">
        <v>4.4017227546123319E-2</v>
      </c>
      <c r="M287" s="226">
        <v>4.4152246383775726E-2</v>
      </c>
      <c r="N287" s="226">
        <v>4.4850765169195179E-2</v>
      </c>
      <c r="O287" s="226">
        <v>4.4926365267866891E-2</v>
      </c>
      <c r="P287" s="226">
        <v>4.1928452734558815E-2</v>
      </c>
      <c r="Q287" s="226">
        <v>4.3080356695641767E-2</v>
      </c>
      <c r="R287" s="226">
        <v>4.0440792507679409E-2</v>
      </c>
      <c r="S287" s="226">
        <v>3.8328387367994349E-2</v>
      </c>
      <c r="T287" s="226">
        <v>3.9564127085009927E-2</v>
      </c>
      <c r="U287" s="226">
        <v>3.6136763601918587E-2</v>
      </c>
      <c r="V287" s="226">
        <v>3.3517611377538808E-2</v>
      </c>
      <c r="W287" s="226">
        <v>3.2863527616280738E-2</v>
      </c>
      <c r="X287" s="226">
        <v>3.0222936506828481E-2</v>
      </c>
      <c r="Y287" s="226">
        <v>2.7499094850929707E-2</v>
      </c>
      <c r="Z287" s="226">
        <v>2.6905423392205023E-2</v>
      </c>
      <c r="AA287" s="20">
        <v>2.6015558071333399E-2</v>
      </c>
      <c r="AB287" s="20"/>
      <c r="AC287" s="20"/>
      <c r="AD287" s="20"/>
      <c r="AE287" s="20"/>
      <c r="AF287" s="20"/>
      <c r="AG287" s="9"/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3828</v>
      </c>
      <c r="C288" s="7" t="s">
        <v>188</v>
      </c>
      <c r="D288" s="7">
        <v>26</v>
      </c>
      <c r="E288" s="9" t="s">
        <v>3832</v>
      </c>
      <c r="F288" s="226">
        <v>6.1105794357628078E-2</v>
      </c>
      <c r="G288" s="226">
        <v>5.8128518452582177E-2</v>
      </c>
      <c r="H288" s="226">
        <v>5.8914156154094108E-2</v>
      </c>
      <c r="I288" s="226">
        <v>5.8033429508262839E-2</v>
      </c>
      <c r="J288" s="226">
        <v>5.6194501911693874E-2</v>
      </c>
      <c r="K288" s="226">
        <v>5.089982693641746E-2</v>
      </c>
      <c r="L288" s="226">
        <v>5.0303128212000406E-2</v>
      </c>
      <c r="M288" s="226">
        <v>5.0354175882807717E-2</v>
      </c>
      <c r="N288" s="226">
        <v>5.1005001659093385E-2</v>
      </c>
      <c r="O288" s="226">
        <v>5.0138608695454237E-2</v>
      </c>
      <c r="P288" s="226">
        <v>4.9694125409800755E-2</v>
      </c>
      <c r="Q288" s="226">
        <v>4.7772732699647665E-2</v>
      </c>
      <c r="R288" s="226">
        <v>4.5569757541205146E-2</v>
      </c>
      <c r="S288" s="226">
        <v>4.4291289098228527E-2</v>
      </c>
      <c r="T288" s="226">
        <v>4.2139588256701867E-2</v>
      </c>
      <c r="U288" s="226">
        <v>4.1702003165289006E-2</v>
      </c>
      <c r="V288" s="226">
        <v>4.0391877124307106E-2</v>
      </c>
      <c r="W288" s="226">
        <v>3.8516273090567078E-2</v>
      </c>
      <c r="X288" s="226">
        <v>3.8969183090062934E-2</v>
      </c>
      <c r="Y288" s="226">
        <v>4.1191700776638779E-2</v>
      </c>
      <c r="Z288" s="226">
        <v>4.1588254496437368E-2</v>
      </c>
      <c r="AA288" s="20">
        <v>4.1826091696920149E-2</v>
      </c>
      <c r="AB288" s="20"/>
      <c r="AC288" s="20"/>
      <c r="AD288" s="20"/>
      <c r="AE288" s="20"/>
      <c r="AF288" s="20"/>
      <c r="AG288" s="9"/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3829</v>
      </c>
      <c r="C289" s="7" t="s">
        <v>188</v>
      </c>
      <c r="D289" s="7">
        <v>1</v>
      </c>
      <c r="E289" s="9" t="s">
        <v>3832</v>
      </c>
      <c r="F289" s="226">
        <v>7.6305564432666673E-2</v>
      </c>
      <c r="G289" s="226">
        <v>1.5167767826584022E-2</v>
      </c>
      <c r="H289" s="226">
        <v>2.7298373182168989E-2</v>
      </c>
      <c r="I289" s="226">
        <v>6.0035533912187189E-2</v>
      </c>
      <c r="J289" s="226">
        <v>0.12066842350651141</v>
      </c>
      <c r="K289" s="226">
        <v>2.7146916718052028E-2</v>
      </c>
      <c r="L289" s="226">
        <v>2.002622359479278E-2</v>
      </c>
      <c r="M289" s="226">
        <v>2.2617771159138877E-2</v>
      </c>
      <c r="N289" s="226">
        <v>1.9865600902055247E-2</v>
      </c>
      <c r="O289" s="226">
        <v>3.4074064887754441E-2</v>
      </c>
      <c r="P289" s="226">
        <v>2.3411857678705017E-2</v>
      </c>
      <c r="Q289" s="226">
        <v>0.10673676852851077</v>
      </c>
      <c r="R289" s="226">
        <v>7.4509887727200574E-2</v>
      </c>
      <c r="S289" s="226">
        <v>7.1423242271095866E-3</v>
      </c>
      <c r="T289" s="226">
        <v>6.6301702647276972E-2</v>
      </c>
      <c r="U289" s="226">
        <v>8.5420667003672568E-2</v>
      </c>
      <c r="V289" s="226">
        <v>3.6870903655750409E-2</v>
      </c>
      <c r="W289" s="226">
        <v>9.2516818009781732E-2</v>
      </c>
      <c r="X289" s="226">
        <v>8.8928390983623373E-2</v>
      </c>
      <c r="Y289" s="226">
        <v>5.4608883706433353E-2</v>
      </c>
      <c r="Z289" s="226">
        <v>4.791880460096376E-2</v>
      </c>
      <c r="AA289" s="20">
        <v>7.1691634316723984E-2</v>
      </c>
      <c r="AB289" s="20"/>
      <c r="AC289" s="20"/>
      <c r="AD289" s="20"/>
      <c r="AE289" s="20"/>
      <c r="AF289" s="20"/>
      <c r="AG289" s="9"/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3829</v>
      </c>
      <c r="C290" s="7" t="s">
        <v>188</v>
      </c>
      <c r="D290" s="7">
        <v>2</v>
      </c>
      <c r="E290" s="9" t="s">
        <v>3832</v>
      </c>
      <c r="F290" s="226">
        <v>7.7198007454549522E-2</v>
      </c>
      <c r="G290" s="226">
        <v>-3.4432141390151605E-3</v>
      </c>
      <c r="H290" s="226">
        <v>2.1443368404757246E-2</v>
      </c>
      <c r="I290" s="226">
        <v>5.870543244876858E-2</v>
      </c>
      <c r="J290" s="226">
        <v>0.12704322809443735</v>
      </c>
      <c r="K290" s="226">
        <v>3.0784583114667363E-2</v>
      </c>
      <c r="L290" s="226">
        <v>1.4725117193913118E-2</v>
      </c>
      <c r="M290" s="226">
        <v>1.707493662959414E-2</v>
      </c>
      <c r="N290" s="226">
        <v>1.9587890653037787E-2</v>
      </c>
      <c r="O290" s="226">
        <v>2.5202813193851759E-2</v>
      </c>
      <c r="P290" s="226">
        <v>2.287989320039685E-2</v>
      </c>
      <c r="Q290" s="226">
        <v>0.10482879726596317</v>
      </c>
      <c r="R290" s="226">
        <v>6.035445649413318E-2</v>
      </c>
      <c r="S290" s="226">
        <v>1.7402953632541296E-2</v>
      </c>
      <c r="T290" s="226">
        <v>2.5714796791947103E-2</v>
      </c>
      <c r="U290" s="226">
        <v>4.1463725731078371E-2</v>
      </c>
      <c r="V290" s="226">
        <v>2.2377037006844347E-2</v>
      </c>
      <c r="W290" s="226">
        <v>4.1685843301269232E-2</v>
      </c>
      <c r="X290" s="226">
        <v>4.9520658100992154E-3</v>
      </c>
      <c r="Y290" s="226">
        <v>2.3982423781720996E-4</v>
      </c>
      <c r="Z290" s="226">
        <v>1.5883524745021527E-2</v>
      </c>
      <c r="AA290" s="20">
        <v>4.2821667138325248E-2</v>
      </c>
      <c r="AB290" s="20"/>
      <c r="AC290" s="20"/>
      <c r="AD290" s="20"/>
      <c r="AE290" s="20"/>
      <c r="AF290" s="20"/>
      <c r="AG290" s="9"/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3829</v>
      </c>
      <c r="C291" s="7" t="s">
        <v>188</v>
      </c>
      <c r="D291" s="7">
        <v>3</v>
      </c>
      <c r="E291" s="9" t="s">
        <v>3832</v>
      </c>
      <c r="F291" s="226">
        <v>8.701247941959922E-2</v>
      </c>
      <c r="G291" s="226">
        <v>1.6238178155897121E-2</v>
      </c>
      <c r="H291" s="226">
        <v>3.4672344872115346E-2</v>
      </c>
      <c r="I291" s="226">
        <v>5.4716114041654551E-2</v>
      </c>
      <c r="J291" s="226">
        <v>0.1278351207550239</v>
      </c>
      <c r="K291" s="226">
        <v>3.0026177490779071E-2</v>
      </c>
      <c r="L291" s="226">
        <v>1.6889877313655655E-2</v>
      </c>
      <c r="M291" s="226">
        <v>2.2384845953935084E-2</v>
      </c>
      <c r="N291" s="226">
        <v>2.4647388178047791E-2</v>
      </c>
      <c r="O291" s="226">
        <v>3.1304286873095499E-2</v>
      </c>
      <c r="P291" s="226">
        <v>2.7538951640660114E-2</v>
      </c>
      <c r="Q291" s="226">
        <v>0.13082434755343386</v>
      </c>
      <c r="R291" s="226">
        <v>6.1197585626870277E-2</v>
      </c>
      <c r="S291" s="226">
        <v>3.2914821503365888E-2</v>
      </c>
      <c r="T291" s="226">
        <v>5.6340241676660519E-2</v>
      </c>
      <c r="U291" s="226">
        <v>5.4244930190016971E-2</v>
      </c>
      <c r="V291" s="226">
        <v>2.2759829911651375E-2</v>
      </c>
      <c r="W291" s="226">
        <v>5.9253922731329345E-2</v>
      </c>
      <c r="X291" s="226">
        <v>2.9719662806784619E-2</v>
      </c>
      <c r="Y291" s="226">
        <v>1.5053674744502255E-2</v>
      </c>
      <c r="Z291" s="226">
        <v>2.5766625588142356E-2</v>
      </c>
      <c r="AA291" s="20">
        <v>5.3599102473589344E-2</v>
      </c>
      <c r="AB291" s="20"/>
      <c r="AC291" s="20"/>
      <c r="AD291" s="20"/>
      <c r="AE291" s="20"/>
      <c r="AF291" s="20"/>
      <c r="AG291" s="9"/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3829</v>
      </c>
      <c r="C292" s="7" t="s">
        <v>188</v>
      </c>
      <c r="D292" s="7">
        <v>4</v>
      </c>
      <c r="E292" s="9" t="s">
        <v>3832</v>
      </c>
      <c r="F292" s="226">
        <v>7.7986705507899323E-2</v>
      </c>
      <c r="G292" s="226">
        <v>2.3369067773752139E-2</v>
      </c>
      <c r="H292" s="226">
        <v>3.4678010615039279E-2</v>
      </c>
      <c r="I292" s="226">
        <v>6.7753784470945044E-2</v>
      </c>
      <c r="J292" s="226">
        <v>0.13461405564864704</v>
      </c>
      <c r="K292" s="226">
        <v>5.2251835055986184E-2</v>
      </c>
      <c r="L292" s="226">
        <v>-8.6835633611914709E-4</v>
      </c>
      <c r="M292" s="226">
        <v>-1.3508057138694185E-2</v>
      </c>
      <c r="N292" s="226">
        <v>4.5128698530892075E-2</v>
      </c>
      <c r="O292" s="226">
        <v>2.3793243964492117E-2</v>
      </c>
      <c r="P292" s="226">
        <v>2.6362277528826361E-2</v>
      </c>
      <c r="Q292" s="226">
        <v>0.12587561915622647</v>
      </c>
      <c r="R292" s="226">
        <v>6.4239468358987306E-2</v>
      </c>
      <c r="S292" s="226">
        <v>9.4294148174709491E-3</v>
      </c>
      <c r="T292" s="226">
        <v>4.7771396947220213E-2</v>
      </c>
      <c r="U292" s="226">
        <v>2.5035233865039919E-2</v>
      </c>
      <c r="V292" s="226">
        <v>6.2415766635042225E-3</v>
      </c>
      <c r="W292" s="226">
        <v>1.7538151713710981E-2</v>
      </c>
      <c r="X292" s="226">
        <v>-2.0563475151940125E-2</v>
      </c>
      <c r="Y292" s="226">
        <v>-2.776626503376256E-2</v>
      </c>
      <c r="Z292" s="226">
        <v>-3.2714824383822672E-3</v>
      </c>
      <c r="AA292" s="20">
        <v>1.1555690468307844E-2</v>
      </c>
      <c r="AB292" s="20"/>
      <c r="AC292" s="20"/>
      <c r="AD292" s="20"/>
      <c r="AE292" s="20"/>
      <c r="AF292" s="20"/>
      <c r="AG292" s="9"/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3829</v>
      </c>
      <c r="C293" s="7" t="s">
        <v>188</v>
      </c>
      <c r="D293" s="7">
        <v>5</v>
      </c>
      <c r="E293" s="9" t="s">
        <v>3832</v>
      </c>
      <c r="F293" s="226">
        <v>8.271631230170895E-2</v>
      </c>
      <c r="G293" s="226">
        <v>2.0221500736611775E-2</v>
      </c>
      <c r="H293" s="226">
        <v>4.5569287191099317E-2</v>
      </c>
      <c r="I293" s="226">
        <v>6.5936187190609896E-2</v>
      </c>
      <c r="J293" s="226">
        <v>0.11984302067036934</v>
      </c>
      <c r="K293" s="226">
        <v>2.5588479138793696E-2</v>
      </c>
      <c r="L293" s="226">
        <v>1.1305011493124573E-2</v>
      </c>
      <c r="M293" s="226">
        <v>1.7477772637452871E-2</v>
      </c>
      <c r="N293" s="226">
        <v>1.3020992822413868E-2</v>
      </c>
      <c r="O293" s="226">
        <v>2.554413509221809E-2</v>
      </c>
      <c r="P293" s="226">
        <v>2.1807074897197687E-2</v>
      </c>
      <c r="Q293" s="226">
        <v>0.15241967420229763</v>
      </c>
      <c r="R293" s="226">
        <v>8.4621449844520136E-2</v>
      </c>
      <c r="S293" s="226">
        <v>3.5032206814257894E-2</v>
      </c>
      <c r="T293" s="226">
        <v>4.7619317586437226E-2</v>
      </c>
      <c r="U293" s="226">
        <v>6.4723985288513308E-2</v>
      </c>
      <c r="V293" s="226">
        <v>2.9044015546577873E-2</v>
      </c>
      <c r="W293" s="226">
        <v>4.3634512913393708E-2</v>
      </c>
      <c r="X293" s="226">
        <v>1.1397494858054413E-2</v>
      </c>
      <c r="Y293" s="226">
        <v>2.2640958248385523E-2</v>
      </c>
      <c r="Z293" s="226">
        <v>3.6992677105943006E-2</v>
      </c>
      <c r="AA293" s="20">
        <v>7.3430916426124204E-2</v>
      </c>
      <c r="AB293" s="20"/>
      <c r="AC293" s="20"/>
      <c r="AD293" s="20"/>
      <c r="AE293" s="20"/>
      <c r="AF293" s="20"/>
      <c r="AG293" s="9"/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3829</v>
      </c>
      <c r="C294" s="7" t="s">
        <v>188</v>
      </c>
      <c r="D294" s="7">
        <v>6</v>
      </c>
      <c r="E294" s="9" t="s">
        <v>3832</v>
      </c>
      <c r="F294" s="226">
        <v>7.5402320129491107E-2</v>
      </c>
      <c r="G294" s="226">
        <v>2.1093268368947538E-2</v>
      </c>
      <c r="H294" s="226">
        <v>3.7010812573474272E-2</v>
      </c>
      <c r="I294" s="226">
        <v>6.5353648951757659E-2</v>
      </c>
      <c r="J294" s="226">
        <v>0.13191020753134386</v>
      </c>
      <c r="K294" s="226">
        <v>3.4492536533812679E-2</v>
      </c>
      <c r="L294" s="226">
        <v>1.5039066709896964E-2</v>
      </c>
      <c r="M294" s="226">
        <v>2.1274793343987408E-2</v>
      </c>
      <c r="N294" s="226">
        <v>1.837231865021649E-2</v>
      </c>
      <c r="O294" s="226">
        <v>1.1182081993596604E-2</v>
      </c>
      <c r="P294" s="226">
        <v>2.331266959815359E-2</v>
      </c>
      <c r="Q294" s="226">
        <v>0.12754596177899158</v>
      </c>
      <c r="R294" s="226">
        <v>4.7179943897974086E-2</v>
      </c>
      <c r="S294" s="226">
        <v>3.5911174493200138E-2</v>
      </c>
      <c r="T294" s="226">
        <v>4.8641610397175405E-2</v>
      </c>
      <c r="U294" s="226">
        <v>6.0519739652952653E-2</v>
      </c>
      <c r="V294" s="226">
        <v>3.727887981165301E-2</v>
      </c>
      <c r="W294" s="226">
        <v>6.6860467315381866E-2</v>
      </c>
      <c r="X294" s="226">
        <v>8.5231417333830883E-4</v>
      </c>
      <c r="Y294" s="226">
        <v>6.5191682084662084E-3</v>
      </c>
      <c r="Z294" s="226">
        <v>1.9029074736826912E-2</v>
      </c>
      <c r="AA294" s="20">
        <v>4.8800674138768096E-2</v>
      </c>
      <c r="AB294" s="20"/>
      <c r="AC294" s="20"/>
      <c r="AD294" s="20"/>
      <c r="AE294" s="20"/>
      <c r="AF294" s="20"/>
      <c r="AG294" s="9"/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3829</v>
      </c>
      <c r="C295" s="7" t="s">
        <v>188</v>
      </c>
      <c r="D295" s="7">
        <v>7</v>
      </c>
      <c r="E295" s="9" t="s">
        <v>3832</v>
      </c>
      <c r="F295" s="226">
        <v>7.5273546688734427E-2</v>
      </c>
      <c r="G295" s="226">
        <v>1.9376559904043633E-2</v>
      </c>
      <c r="H295" s="226">
        <v>3.2723620073547233E-2</v>
      </c>
      <c r="I295" s="226">
        <v>6.6366082718665842E-2</v>
      </c>
      <c r="J295" s="226">
        <v>0.13265489288713428</v>
      </c>
      <c r="K295" s="226">
        <v>3.6319722641090069E-2</v>
      </c>
      <c r="L295" s="226">
        <v>1.0978980774676739E-2</v>
      </c>
      <c r="M295" s="226">
        <v>2.3468982613066069E-2</v>
      </c>
      <c r="N295" s="226">
        <v>-6.2712969506872884E-4</v>
      </c>
      <c r="O295" s="226">
        <v>-2.9319343268319198E-4</v>
      </c>
      <c r="P295" s="226">
        <v>2.3515771695338916E-2</v>
      </c>
      <c r="Q295" s="226">
        <v>0.14967783201127394</v>
      </c>
      <c r="R295" s="226">
        <v>6.5331205516453439E-2</v>
      </c>
      <c r="S295" s="226">
        <v>1.5729046830046833E-2</v>
      </c>
      <c r="T295" s="226">
        <v>4.4065879250091422E-2</v>
      </c>
      <c r="U295" s="226">
        <v>5.8357247006808111E-2</v>
      </c>
      <c r="V295" s="226">
        <v>3.4362375522165367E-2</v>
      </c>
      <c r="W295" s="226">
        <v>4.6396378498121171E-2</v>
      </c>
      <c r="X295" s="226">
        <v>5.9353520048721631E-3</v>
      </c>
      <c r="Y295" s="226">
        <v>4.6115571059860638E-2</v>
      </c>
      <c r="Z295" s="226">
        <v>2.5013624631610165E-2</v>
      </c>
      <c r="AA295" s="20">
        <v>3.6497540294116781E-2</v>
      </c>
      <c r="AB295" s="20"/>
      <c r="AC295" s="20"/>
      <c r="AD295" s="20"/>
      <c r="AE295" s="20"/>
      <c r="AF295" s="20"/>
      <c r="AG295" s="9"/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3829</v>
      </c>
      <c r="C296" s="7" t="s">
        <v>188</v>
      </c>
      <c r="D296" s="7">
        <v>8</v>
      </c>
      <c r="E296" s="9" t="s">
        <v>3832</v>
      </c>
      <c r="F296" s="226">
        <v>7.1916052814733789E-2</v>
      </c>
      <c r="G296" s="226">
        <v>4.2881021054124391E-2</v>
      </c>
      <c r="H296" s="226">
        <v>4.1167169735045972E-2</v>
      </c>
      <c r="I296" s="226">
        <v>7.3924487966223529E-2</v>
      </c>
      <c r="J296" s="226">
        <v>0.13582090886881093</v>
      </c>
      <c r="K296" s="226">
        <v>3.3652336020244533E-2</v>
      </c>
      <c r="L296" s="226">
        <v>1.7395156977006332E-2</v>
      </c>
      <c r="M296" s="226">
        <v>2.0352317439627177E-2</v>
      </c>
      <c r="N296" s="226">
        <v>5.2384943440742404E-2</v>
      </c>
      <c r="O296" s="226">
        <v>2.5942930586894342E-2</v>
      </c>
      <c r="P296" s="226">
        <v>2.2654147655359447E-2</v>
      </c>
      <c r="Q296" s="226">
        <v>0.13446063734098579</v>
      </c>
      <c r="R296" s="226">
        <v>4.3977007624625308E-2</v>
      </c>
      <c r="S296" s="226">
        <v>3.5300396833644498E-2</v>
      </c>
      <c r="T296" s="226">
        <v>5.5842626759041059E-2</v>
      </c>
      <c r="U296" s="226">
        <v>6.8107232822705477E-2</v>
      </c>
      <c r="V296" s="226">
        <v>3.210398438079487E-2</v>
      </c>
      <c r="W296" s="226">
        <v>6.9698689626155108E-2</v>
      </c>
      <c r="X296" s="226">
        <v>4.3979464519761313E-2</v>
      </c>
      <c r="Y296" s="226">
        <v>3.5122151033455395E-3</v>
      </c>
      <c r="Z296" s="226">
        <v>-5.158312720580982E-3</v>
      </c>
      <c r="AA296" s="20">
        <v>6.2214525155513067E-2</v>
      </c>
      <c r="AB296" s="20"/>
      <c r="AC296" s="20"/>
      <c r="AD296" s="20"/>
      <c r="AE296" s="20"/>
      <c r="AF296" s="20"/>
      <c r="AG296" s="9"/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3829</v>
      </c>
      <c r="C297" s="7" t="s">
        <v>188</v>
      </c>
      <c r="D297" s="7">
        <v>9</v>
      </c>
      <c r="E297" s="9" t="s">
        <v>3832</v>
      </c>
      <c r="F297" s="226">
        <v>6.1488918194942954E-2</v>
      </c>
      <c r="G297" s="226">
        <v>1.6772566939630362E-2</v>
      </c>
      <c r="H297" s="226">
        <v>2.5340898716590177E-2</v>
      </c>
      <c r="I297" s="226">
        <v>5.6368215476949812E-2</v>
      </c>
      <c r="J297" s="226">
        <v>0.13051837767521723</v>
      </c>
      <c r="K297" s="226">
        <v>2.6608230472361383E-2</v>
      </c>
      <c r="L297" s="226">
        <v>1.0194352651628824E-2</v>
      </c>
      <c r="M297" s="226">
        <v>8.8560814976568203E-3</v>
      </c>
      <c r="N297" s="226">
        <v>1.1217554179749234E-2</v>
      </c>
      <c r="O297" s="226">
        <v>2.6565416090801541E-2</v>
      </c>
      <c r="P297" s="226">
        <v>2.1340278106166677E-2</v>
      </c>
      <c r="Q297" s="226">
        <v>0.10870452677220377</v>
      </c>
      <c r="R297" s="226">
        <v>8.1560745082468911E-2</v>
      </c>
      <c r="S297" s="226">
        <v>2.3049789824312938E-2</v>
      </c>
      <c r="T297" s="226">
        <v>6.4747566008843904E-2</v>
      </c>
      <c r="U297" s="226">
        <v>7.3803526242825157E-2</v>
      </c>
      <c r="V297" s="226">
        <v>4.1824268354954786E-2</v>
      </c>
      <c r="W297" s="226">
        <v>8.0202265646985182E-2</v>
      </c>
      <c r="X297" s="226">
        <v>8.4975242861895506E-2</v>
      </c>
      <c r="Y297" s="226">
        <v>7.5603174103640702E-2</v>
      </c>
      <c r="Z297" s="226">
        <v>4.936536189335583E-2</v>
      </c>
      <c r="AA297" s="20">
        <v>6.8429646126870081E-2</v>
      </c>
      <c r="AB297" s="20"/>
      <c r="AC297" s="20"/>
      <c r="AD297" s="20"/>
      <c r="AE297" s="20"/>
      <c r="AF297" s="20"/>
      <c r="AG297" s="9"/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3829</v>
      </c>
      <c r="C298" s="7" t="s">
        <v>188</v>
      </c>
      <c r="D298" s="7">
        <v>10</v>
      </c>
      <c r="E298" s="9" t="s">
        <v>3832</v>
      </c>
      <c r="F298" s="226">
        <v>7.6963245563713256E-2</v>
      </c>
      <c r="G298" s="226">
        <v>8.8430429082211326E-3</v>
      </c>
      <c r="H298" s="226">
        <v>3.2435823293182287E-2</v>
      </c>
      <c r="I298" s="226">
        <v>5.7066104156623165E-2</v>
      </c>
      <c r="J298" s="226">
        <v>0.12692103784131148</v>
      </c>
      <c r="K298" s="226">
        <v>3.6951331897305151E-2</v>
      </c>
      <c r="L298" s="226">
        <v>1.8717240376882271E-2</v>
      </c>
      <c r="M298" s="226">
        <v>2.032427726393049E-2</v>
      </c>
      <c r="N298" s="226">
        <v>1.5872455924462958E-2</v>
      </c>
      <c r="O298" s="226">
        <v>2.6735545478465683E-2</v>
      </c>
      <c r="P298" s="226">
        <v>3.1703912929675671E-2</v>
      </c>
      <c r="Q298" s="226">
        <v>0.12787381319387858</v>
      </c>
      <c r="R298" s="226">
        <v>4.7818135790576255E-2</v>
      </c>
      <c r="S298" s="226">
        <v>2.5341017983433023E-2</v>
      </c>
      <c r="T298" s="226">
        <v>3.8706107759282293E-2</v>
      </c>
      <c r="U298" s="226">
        <v>5.775740607655333E-2</v>
      </c>
      <c r="V298" s="226">
        <v>2.4518904246623174E-2</v>
      </c>
      <c r="W298" s="226">
        <v>3.688005620047119E-2</v>
      </c>
      <c r="X298" s="226">
        <v>-3.7088093026821367E-3</v>
      </c>
      <c r="Y298" s="226">
        <v>-2.0887260733763791E-2</v>
      </c>
      <c r="Z298" s="226">
        <v>3.384533559269709E-4</v>
      </c>
      <c r="AA298" s="20">
        <v>3.7335476078823815E-2</v>
      </c>
      <c r="AB298" s="20"/>
      <c r="AC298" s="20"/>
      <c r="AD298" s="20"/>
      <c r="AE298" s="20"/>
      <c r="AF298" s="20"/>
      <c r="AG298" s="9"/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3829</v>
      </c>
      <c r="C299" s="7" t="s">
        <v>188</v>
      </c>
      <c r="D299" s="7">
        <v>11</v>
      </c>
      <c r="E299" s="9" t="s">
        <v>3832</v>
      </c>
      <c r="F299" s="226">
        <v>7.1020618563072846E-2</v>
      </c>
      <c r="G299" s="226">
        <v>1.4775383838815159E-2</v>
      </c>
      <c r="H299" s="226">
        <v>3.6241037839428225E-2</v>
      </c>
      <c r="I299" s="226">
        <v>6.0630764710202678E-2</v>
      </c>
      <c r="J299" s="226">
        <v>0.12394546410264162</v>
      </c>
      <c r="K299" s="226">
        <v>1.5625478620246769E-2</v>
      </c>
      <c r="L299" s="226">
        <v>1.4854071036493721E-2</v>
      </c>
      <c r="M299" s="226">
        <v>1.1039813677935273E-2</v>
      </c>
      <c r="N299" s="226">
        <v>2.4560499927915425E-2</v>
      </c>
      <c r="O299" s="226">
        <v>4.130139062174476E-2</v>
      </c>
      <c r="P299" s="226">
        <v>3.0580166396650954E-2</v>
      </c>
      <c r="Q299" s="226">
        <v>0.13688627085124483</v>
      </c>
      <c r="R299" s="226">
        <v>7.2329979385223675E-2</v>
      </c>
      <c r="S299" s="226">
        <v>2.7889803326234031E-2</v>
      </c>
      <c r="T299" s="226">
        <v>3.4710778198753234E-2</v>
      </c>
      <c r="U299" s="226">
        <v>4.0340836579525918E-2</v>
      </c>
      <c r="V299" s="226">
        <v>1.4110280979648948E-2</v>
      </c>
      <c r="W299" s="226">
        <v>2.2226613297773312E-2</v>
      </c>
      <c r="X299" s="226">
        <v>-1.3198801257771398E-2</v>
      </c>
      <c r="Y299" s="226">
        <v>-3.0473318169544794E-2</v>
      </c>
      <c r="Z299" s="226">
        <v>-7.9750779905991553E-3</v>
      </c>
      <c r="AA299" s="20">
        <v>4.1495597995299116E-2</v>
      </c>
      <c r="AB299" s="20"/>
      <c r="AC299" s="20"/>
      <c r="AD299" s="20"/>
      <c r="AE299" s="20"/>
      <c r="AF299" s="20"/>
      <c r="AG299" s="9"/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3829</v>
      </c>
      <c r="C300" s="7" t="s">
        <v>188</v>
      </c>
      <c r="D300" s="7">
        <v>12</v>
      </c>
      <c r="E300" s="9" t="s">
        <v>3832</v>
      </c>
      <c r="F300" s="226">
        <v>9.8882441136151078E-2</v>
      </c>
      <c r="G300" s="226">
        <v>1.3756696058789819E-2</v>
      </c>
      <c r="H300" s="226">
        <v>2.5970415280156534E-2</v>
      </c>
      <c r="I300" s="226">
        <v>5.6699169631801993E-2</v>
      </c>
      <c r="J300" s="226">
        <v>0.12990399567531896</v>
      </c>
      <c r="K300" s="226">
        <v>3.1047899355960196E-2</v>
      </c>
      <c r="L300" s="226">
        <v>1.644705898610499E-2</v>
      </c>
      <c r="M300" s="226">
        <v>2.1451429998597948E-2</v>
      </c>
      <c r="N300" s="226">
        <v>2.1775755257425367E-2</v>
      </c>
      <c r="O300" s="226">
        <v>2.8795385665383755E-2</v>
      </c>
      <c r="P300" s="226">
        <v>2.977023922808808E-2</v>
      </c>
      <c r="Q300" s="226">
        <v>8.9319445533994957E-2</v>
      </c>
      <c r="R300" s="226">
        <v>6.8882401203453458E-2</v>
      </c>
      <c r="S300" s="226">
        <v>-1.4588474302445698E-2</v>
      </c>
      <c r="T300" s="226">
        <v>7.8921536218416355E-2</v>
      </c>
      <c r="U300" s="226">
        <v>8.9203281539519175E-2</v>
      </c>
      <c r="V300" s="226">
        <v>2.2320382479583456E-2</v>
      </c>
      <c r="W300" s="226">
        <v>0.17180549125528533</v>
      </c>
      <c r="X300" s="226">
        <v>0.10587709035285364</v>
      </c>
      <c r="Y300" s="226">
        <v>6.2052413227343228E-2</v>
      </c>
      <c r="Z300" s="226">
        <v>7.1909373574075008E-2</v>
      </c>
      <c r="AA300" s="20">
        <v>6.4949930841822434E-2</v>
      </c>
      <c r="AB300" s="20"/>
      <c r="AC300" s="20"/>
      <c r="AD300" s="20"/>
      <c r="AE300" s="20"/>
      <c r="AF300" s="20"/>
      <c r="AG300" s="9"/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3829</v>
      </c>
      <c r="C301" s="7" t="s">
        <v>188</v>
      </c>
      <c r="D301" s="7">
        <v>13</v>
      </c>
      <c r="E301" s="9" t="s">
        <v>3832</v>
      </c>
      <c r="F301" s="226">
        <v>7.2367140848210498E-2</v>
      </c>
      <c r="G301" s="226">
        <v>-1.0785727911005738E-3</v>
      </c>
      <c r="H301" s="226">
        <v>3.127398010008875E-2</v>
      </c>
      <c r="I301" s="226">
        <v>6.0183751596804225E-2</v>
      </c>
      <c r="J301" s="226">
        <v>0.12738514082602537</v>
      </c>
      <c r="K301" s="226">
        <v>2.3944764281529363E-2</v>
      </c>
      <c r="L301" s="226">
        <v>1.5424297610723503E-2</v>
      </c>
      <c r="M301" s="226">
        <v>2.0441908417089261E-2</v>
      </c>
      <c r="N301" s="226">
        <v>1.9697616586360267E-2</v>
      </c>
      <c r="O301" s="226">
        <v>3.0104788210383315E-2</v>
      </c>
      <c r="P301" s="226">
        <v>2.9233912816808649E-2</v>
      </c>
      <c r="Q301" s="226">
        <v>0.10295464173734215</v>
      </c>
      <c r="R301" s="226">
        <v>7.0862901626137065E-2</v>
      </c>
      <c r="S301" s="226">
        <v>2.230046500204641E-2</v>
      </c>
      <c r="T301" s="226">
        <v>5.9770552373780372E-2</v>
      </c>
      <c r="U301" s="226">
        <v>6.4539333229357787E-2</v>
      </c>
      <c r="V301" s="226">
        <v>2.4630739186201955E-2</v>
      </c>
      <c r="W301" s="226">
        <v>5.0404609692816793E-2</v>
      </c>
      <c r="X301" s="226">
        <v>3.6171587615585477E-2</v>
      </c>
      <c r="Y301" s="226">
        <v>-2.5402593018214459E-3</v>
      </c>
      <c r="Z301" s="226">
        <v>1.4702695476263461E-2</v>
      </c>
      <c r="AA301" s="20">
        <v>4.8683209504781999E-2</v>
      </c>
      <c r="AB301" s="20"/>
      <c r="AC301" s="20"/>
      <c r="AD301" s="20"/>
      <c r="AE301" s="20"/>
      <c r="AF301" s="20"/>
      <c r="AG301" s="9"/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3829</v>
      </c>
      <c r="C302" s="7" t="s">
        <v>188</v>
      </c>
      <c r="D302" s="7">
        <v>14</v>
      </c>
      <c r="E302" s="9" t="s">
        <v>3832</v>
      </c>
      <c r="F302" s="226">
        <v>9.0180989948058565E-2</v>
      </c>
      <c r="G302" s="226">
        <v>3.0455464058586568E-2</v>
      </c>
      <c r="H302" s="226">
        <v>4.646293937216317E-2</v>
      </c>
      <c r="I302" s="226">
        <v>5.4288532812232226E-2</v>
      </c>
      <c r="J302" s="226">
        <v>0.15794873287839883</v>
      </c>
      <c r="K302" s="226">
        <v>2.6036501779027166E-2</v>
      </c>
      <c r="L302" s="226">
        <v>2.827452587620094E-2</v>
      </c>
      <c r="M302" s="226">
        <v>1.1597917348648679E-2</v>
      </c>
      <c r="N302" s="226">
        <v>3.579195999429019E-2</v>
      </c>
      <c r="O302" s="226">
        <v>5.0186481184858911E-2</v>
      </c>
      <c r="P302" s="226">
        <v>3.1666277080658389E-2</v>
      </c>
      <c r="Q302" s="226">
        <v>0.11224943162955259</v>
      </c>
      <c r="R302" s="226">
        <v>5.6808425419375919E-2</v>
      </c>
      <c r="S302" s="226">
        <v>3.1507400192487101E-2</v>
      </c>
      <c r="T302" s="226">
        <v>4.9897754090760138E-2</v>
      </c>
      <c r="U302" s="226">
        <v>4.1573909249544405E-2</v>
      </c>
      <c r="V302" s="226">
        <v>1.6243310124367083E-2</v>
      </c>
      <c r="W302" s="226">
        <v>4.8486052118977163E-2</v>
      </c>
      <c r="X302" s="226">
        <v>-1.2225122413112244E-2</v>
      </c>
      <c r="Y302" s="226">
        <v>1.914058883210501E-3</v>
      </c>
      <c r="Z302" s="226">
        <v>-2.1408712523967033E-3</v>
      </c>
      <c r="AA302" s="20">
        <v>4.22998849845031E-2</v>
      </c>
      <c r="AB302" s="20"/>
      <c r="AC302" s="20"/>
      <c r="AD302" s="20"/>
      <c r="AE302" s="20"/>
      <c r="AF302" s="20"/>
      <c r="AG302" s="9"/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3829</v>
      </c>
      <c r="C303" s="7" t="s">
        <v>188</v>
      </c>
      <c r="D303" s="7">
        <v>15</v>
      </c>
      <c r="E303" s="9" t="s">
        <v>3832</v>
      </c>
      <c r="F303" s="226">
        <v>7.1512787638206676E-2</v>
      </c>
      <c r="G303" s="226">
        <v>-2.3799288915556938E-3</v>
      </c>
      <c r="H303" s="226">
        <v>1.6869081802923347E-2</v>
      </c>
      <c r="I303" s="226">
        <v>6.3632653432721176E-2</v>
      </c>
      <c r="J303" s="226">
        <v>0.12042620338883436</v>
      </c>
      <c r="K303" s="226">
        <v>3.2549269337502906E-2</v>
      </c>
      <c r="L303" s="226">
        <v>2.4629027834998318E-2</v>
      </c>
      <c r="M303" s="226">
        <v>3.1627659457091895E-2</v>
      </c>
      <c r="N303" s="226">
        <v>2.6128745305066259E-2</v>
      </c>
      <c r="O303" s="226">
        <v>4.0360520716853143E-2</v>
      </c>
      <c r="P303" s="226">
        <v>9.6375609941667939E-3</v>
      </c>
      <c r="Q303" s="226">
        <v>0.13857165763031754</v>
      </c>
      <c r="R303" s="226">
        <v>6.4155417008973759E-2</v>
      </c>
      <c r="S303" s="226">
        <v>2.2087931648807402E-2</v>
      </c>
      <c r="T303" s="226">
        <v>3.1002608195535464E-2</v>
      </c>
      <c r="U303" s="226">
        <v>4.7730373790365599E-2</v>
      </c>
      <c r="V303" s="226">
        <v>9.5749510740779087E-3</v>
      </c>
      <c r="W303" s="226">
        <v>3.8767686615098773E-2</v>
      </c>
      <c r="X303" s="226">
        <v>-5.0470760668834824E-3</v>
      </c>
      <c r="Y303" s="226">
        <v>-8.4442988745686565E-3</v>
      </c>
      <c r="Z303" s="226">
        <v>8.0589871486125286E-3</v>
      </c>
      <c r="AA303" s="20">
        <v>3.555494721232999E-2</v>
      </c>
      <c r="AB303" s="20"/>
      <c r="AC303" s="20"/>
      <c r="AD303" s="20"/>
      <c r="AE303" s="20"/>
      <c r="AF303" s="20"/>
      <c r="AG303" s="9"/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3829</v>
      </c>
      <c r="C304" s="7" t="s">
        <v>188</v>
      </c>
      <c r="D304" s="7">
        <v>16</v>
      </c>
      <c r="E304" s="9" t="s">
        <v>3832</v>
      </c>
      <c r="F304" s="226">
        <v>7.1512787638206676E-2</v>
      </c>
      <c r="G304" s="226">
        <v>-2.3799288915556938E-3</v>
      </c>
      <c r="H304" s="226">
        <v>1.6869081802923347E-2</v>
      </c>
      <c r="I304" s="226">
        <v>6.3632653432721176E-2</v>
      </c>
      <c r="J304" s="226">
        <v>0.12042620338883436</v>
      </c>
      <c r="K304" s="226">
        <v>3.2549269337502906E-2</v>
      </c>
      <c r="L304" s="226">
        <v>2.4629027834998318E-2</v>
      </c>
      <c r="M304" s="226">
        <v>3.1627659457091895E-2</v>
      </c>
      <c r="N304" s="226">
        <v>2.6128745305066259E-2</v>
      </c>
      <c r="O304" s="226">
        <v>4.0360520716853143E-2</v>
      </c>
      <c r="P304" s="226">
        <v>9.6375609941667939E-3</v>
      </c>
      <c r="Q304" s="226">
        <v>0.13857165763031754</v>
      </c>
      <c r="R304" s="226">
        <v>6.4155417008973759E-2</v>
      </c>
      <c r="S304" s="226">
        <v>2.2087931648807402E-2</v>
      </c>
      <c r="T304" s="226">
        <v>3.1002608195535464E-2</v>
      </c>
      <c r="U304" s="226">
        <v>4.7730373790365599E-2</v>
      </c>
      <c r="V304" s="226">
        <v>9.5749510740779087E-3</v>
      </c>
      <c r="W304" s="226">
        <v>3.8767686615098773E-2</v>
      </c>
      <c r="X304" s="226">
        <v>-5.0470760668834824E-3</v>
      </c>
      <c r="Y304" s="226">
        <v>-8.4442988745681014E-3</v>
      </c>
      <c r="Z304" s="226">
        <v>8.0589871486120845E-3</v>
      </c>
      <c r="AA304" s="20">
        <v>3.555494721232999E-2</v>
      </c>
      <c r="AB304" s="20"/>
      <c r="AC304" s="20"/>
      <c r="AD304" s="20"/>
      <c r="AE304" s="20"/>
      <c r="AF304" s="20"/>
      <c r="AG304" s="9"/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3829</v>
      </c>
      <c r="C305" s="7" t="s">
        <v>188</v>
      </c>
      <c r="D305" s="7">
        <v>17</v>
      </c>
      <c r="E305" s="9" t="s">
        <v>3832</v>
      </c>
      <c r="F305" s="226">
        <v>7.6345667653705762E-2</v>
      </c>
      <c r="G305" s="226">
        <v>1.1306866468244303E-2</v>
      </c>
      <c r="H305" s="226">
        <v>2.6150506158978626E-2</v>
      </c>
      <c r="I305" s="226">
        <v>5.9486843308921955E-2</v>
      </c>
      <c r="J305" s="226">
        <v>0.12578482231376942</v>
      </c>
      <c r="K305" s="226">
        <v>2.4627214278997389E-2</v>
      </c>
      <c r="L305" s="226">
        <v>2.2068029233894393E-2</v>
      </c>
      <c r="M305" s="226">
        <v>1.4888180862259626E-2</v>
      </c>
      <c r="N305" s="226">
        <v>2.3619416217624423E-2</v>
      </c>
      <c r="O305" s="226">
        <v>2.576156321251899E-2</v>
      </c>
      <c r="P305" s="226">
        <v>2.5643460635677906E-2</v>
      </c>
      <c r="Q305" s="226">
        <v>0.12981572733135738</v>
      </c>
      <c r="R305" s="226">
        <v>5.6927255586410652E-2</v>
      </c>
      <c r="S305" s="226">
        <v>2.4792398318805642E-2</v>
      </c>
      <c r="T305" s="226">
        <v>5.2711877508565985E-2</v>
      </c>
      <c r="U305" s="226">
        <v>5.5459827616377355E-2</v>
      </c>
      <c r="V305" s="226">
        <v>2.5018663499296823E-2</v>
      </c>
      <c r="W305" s="226">
        <v>7.4679241996518986E-2</v>
      </c>
      <c r="X305" s="226">
        <v>3.6559057019280194E-2</v>
      </c>
      <c r="Y305" s="226">
        <v>6.8993430524038057E-3</v>
      </c>
      <c r="Z305" s="226">
        <v>1.8212650930218288E-2</v>
      </c>
      <c r="AA305" s="20">
        <v>5.542068711480086E-2</v>
      </c>
      <c r="AB305" s="20"/>
      <c r="AC305" s="20"/>
      <c r="AD305" s="20"/>
      <c r="AE305" s="20"/>
      <c r="AF305" s="20"/>
      <c r="AG305" s="9"/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3829</v>
      </c>
      <c r="C306" s="7" t="s">
        <v>188</v>
      </c>
      <c r="D306" s="7">
        <v>18</v>
      </c>
      <c r="E306" s="9" t="s">
        <v>3832</v>
      </c>
      <c r="F306" s="226">
        <v>8.1457500301703956E-2</v>
      </c>
      <c r="G306" s="226">
        <v>3.846196402110591E-3</v>
      </c>
      <c r="H306" s="226">
        <v>1.4121674622774805E-2</v>
      </c>
      <c r="I306" s="226">
        <v>5.455562167329453E-2</v>
      </c>
      <c r="J306" s="226">
        <v>0.14137170207441341</v>
      </c>
      <c r="K306" s="226">
        <v>3.7315445876846542E-2</v>
      </c>
      <c r="L306" s="226">
        <v>1.1580496553400543E-2</v>
      </c>
      <c r="M306" s="226">
        <v>2.646531133967378E-2</v>
      </c>
      <c r="N306" s="226">
        <v>3.2823589254493246E-2</v>
      </c>
      <c r="O306" s="226">
        <v>4.0963001040150049E-2</v>
      </c>
      <c r="P306" s="226">
        <v>3.5459215378151665E-2</v>
      </c>
      <c r="Q306" s="226">
        <v>0.11270732810686512</v>
      </c>
      <c r="R306" s="226">
        <v>6.918644779425942E-2</v>
      </c>
      <c r="S306" s="226">
        <v>9.281210145798191E-3</v>
      </c>
      <c r="T306" s="226">
        <v>4.7248048545073695E-2</v>
      </c>
      <c r="U306" s="226">
        <v>5.4142895433978655E-2</v>
      </c>
      <c r="V306" s="226">
        <v>2.1336137936769362E-2</v>
      </c>
      <c r="W306" s="226">
        <v>6.5705616820720625E-2</v>
      </c>
      <c r="X306" s="226">
        <v>4.4193715800319389E-2</v>
      </c>
      <c r="Y306" s="226">
        <v>2.3235628265845243E-2</v>
      </c>
      <c r="Z306" s="226">
        <v>5.4817094397059396E-2</v>
      </c>
      <c r="AA306" s="20">
        <v>7.9733221811335353E-2</v>
      </c>
      <c r="AB306" s="20"/>
      <c r="AC306" s="20"/>
      <c r="AD306" s="20"/>
      <c r="AE306" s="20"/>
      <c r="AF306" s="20"/>
      <c r="AG306" s="9"/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3829</v>
      </c>
      <c r="C307" s="7" t="s">
        <v>188</v>
      </c>
      <c r="D307" s="7">
        <v>19</v>
      </c>
      <c r="E307" s="9" t="s">
        <v>3832</v>
      </c>
      <c r="F307" s="226">
        <v>7.8765764291062634E-2</v>
      </c>
      <c r="G307" s="226">
        <v>1.3764791755159989E-2</v>
      </c>
      <c r="H307" s="226">
        <v>2.5305036209474441E-2</v>
      </c>
      <c r="I307" s="226">
        <v>5.7129800913678475E-2</v>
      </c>
      <c r="J307" s="226">
        <v>0.11502378689670256</v>
      </c>
      <c r="K307" s="226">
        <v>2.688801492678361E-2</v>
      </c>
      <c r="L307" s="226">
        <v>2.1906391808819148E-2</v>
      </c>
      <c r="M307" s="226">
        <v>1.827624594605215E-2</v>
      </c>
      <c r="N307" s="226">
        <v>1.7177476815512849E-2</v>
      </c>
      <c r="O307" s="226">
        <v>1.9643450756807068E-2</v>
      </c>
      <c r="P307" s="226">
        <v>3.0032519880965447E-2</v>
      </c>
      <c r="Q307" s="226">
        <v>0.13158204844643162</v>
      </c>
      <c r="R307" s="226">
        <v>6.0721784913523758E-2</v>
      </c>
      <c r="S307" s="226">
        <v>2.9946779879886032E-2</v>
      </c>
      <c r="T307" s="226">
        <v>4.7346496683260186E-2</v>
      </c>
      <c r="U307" s="226">
        <v>5.0259059167839126E-2</v>
      </c>
      <c r="V307" s="226">
        <v>2.1148276126648824E-2</v>
      </c>
      <c r="W307" s="226">
        <v>4.2906993085539247E-2</v>
      </c>
      <c r="X307" s="226">
        <v>1.6273074302985524E-2</v>
      </c>
      <c r="Y307" s="226">
        <v>-1.8388630745523882E-3</v>
      </c>
      <c r="Z307" s="226">
        <v>3.4868786031088117E-3</v>
      </c>
      <c r="AA307" s="20">
        <v>4.2844907633747153E-2</v>
      </c>
      <c r="AB307" s="20"/>
      <c r="AC307" s="20"/>
      <c r="AD307" s="20"/>
      <c r="AE307" s="20"/>
      <c r="AF307" s="20"/>
      <c r="AG307" s="9"/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3829</v>
      </c>
      <c r="C308" s="7" t="s">
        <v>188</v>
      </c>
      <c r="D308" s="7">
        <v>20</v>
      </c>
      <c r="E308" s="9" t="s">
        <v>3832</v>
      </c>
      <c r="F308" s="226">
        <v>8.3171672933393337E-2</v>
      </c>
      <c r="G308" s="226">
        <v>-3.6210276197468083E-4</v>
      </c>
      <c r="H308" s="226">
        <v>2.52439712214656E-2</v>
      </c>
      <c r="I308" s="226">
        <v>5.8944930313072463E-2</v>
      </c>
      <c r="J308" s="226">
        <v>0.13226823353351946</v>
      </c>
      <c r="K308" s="226">
        <v>3.2514055034960299E-2</v>
      </c>
      <c r="L308" s="226">
        <v>1.5304640648625245E-2</v>
      </c>
      <c r="M308" s="226">
        <v>2.1596463336244209E-2</v>
      </c>
      <c r="N308" s="226">
        <v>1.9509405473709496E-2</v>
      </c>
      <c r="O308" s="226">
        <v>2.6902342138872326E-2</v>
      </c>
      <c r="P308" s="226">
        <v>2.0414126950919487E-2</v>
      </c>
      <c r="Q308" s="226">
        <v>0.13493691962970478</v>
      </c>
      <c r="R308" s="226">
        <v>5.6110887403955312E-2</v>
      </c>
      <c r="S308" s="226">
        <v>3.3671075771706471E-2</v>
      </c>
      <c r="T308" s="226">
        <v>5.5723339259237781E-2</v>
      </c>
      <c r="U308" s="226">
        <v>4.6330484762448831E-2</v>
      </c>
      <c r="V308" s="226">
        <v>2.5281972255217777E-2</v>
      </c>
      <c r="W308" s="226">
        <v>4.6891694702554831E-2</v>
      </c>
      <c r="X308" s="226">
        <v>3.7486722358415214E-4</v>
      </c>
      <c r="Y308" s="226">
        <v>-5.4397170120348282E-3</v>
      </c>
      <c r="Z308" s="226">
        <v>1.0818377580304128E-2</v>
      </c>
      <c r="AA308" s="20">
        <v>4.1949813446169992E-2</v>
      </c>
      <c r="AB308" s="20"/>
      <c r="AC308" s="20"/>
      <c r="AD308" s="20"/>
      <c r="AE308" s="20"/>
      <c r="AF308" s="20"/>
      <c r="AG308" s="9"/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3829</v>
      </c>
      <c r="C309" s="7" t="s">
        <v>188</v>
      </c>
      <c r="D309" s="7">
        <v>21</v>
      </c>
      <c r="E309" s="9" t="s">
        <v>3832</v>
      </c>
      <c r="F309" s="226">
        <v>6.4203128936119791E-2</v>
      </c>
      <c r="G309" s="226">
        <v>1.1838768917766362E-2</v>
      </c>
      <c r="H309" s="226">
        <v>4.6066356978830658E-2</v>
      </c>
      <c r="I309" s="226">
        <v>6.9091778795886016E-2</v>
      </c>
      <c r="J309" s="226">
        <v>0.12615749996042513</v>
      </c>
      <c r="K309" s="226">
        <v>2.9450187730596156E-2</v>
      </c>
      <c r="L309" s="226">
        <v>2.0030336902293389E-2</v>
      </c>
      <c r="M309" s="226">
        <v>1.2117400073004658E-2</v>
      </c>
      <c r="N309" s="226">
        <v>1.0848379618058734E-2</v>
      </c>
      <c r="O309" s="226">
        <v>1.6231251320464546E-2</v>
      </c>
      <c r="P309" s="226">
        <v>1.7993017251792365E-2</v>
      </c>
      <c r="Q309" s="226">
        <v>0.11221225605820173</v>
      </c>
      <c r="R309" s="226">
        <v>6.5042312336321739E-2</v>
      </c>
      <c r="S309" s="226">
        <v>6.2748836834520816E-2</v>
      </c>
      <c r="T309" s="226">
        <v>4.1232719761994163E-2</v>
      </c>
      <c r="U309" s="226">
        <v>2.0924272774255348E-2</v>
      </c>
      <c r="V309" s="226">
        <v>3.026532373430868E-2</v>
      </c>
      <c r="W309" s="226">
        <v>4.2524904339375835E-2</v>
      </c>
      <c r="X309" s="226">
        <v>1.7900966592339085E-3</v>
      </c>
      <c r="Y309" s="226">
        <v>-1.3492913673599172E-2</v>
      </c>
      <c r="Z309" s="226">
        <v>-2.9243988284030076E-3</v>
      </c>
      <c r="AA309" s="20">
        <v>3.3030083546235378E-2</v>
      </c>
      <c r="AB309" s="20"/>
      <c r="AC309" s="20"/>
      <c r="AD309" s="20"/>
      <c r="AE309" s="20"/>
      <c r="AF309" s="20"/>
      <c r="AG309" s="9"/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3829</v>
      </c>
      <c r="C310" s="7" t="s">
        <v>188</v>
      </c>
      <c r="D310" s="7">
        <v>22</v>
      </c>
      <c r="E310" s="9" t="s">
        <v>3832</v>
      </c>
      <c r="F310" s="226">
        <v>7.3515197719351999E-2</v>
      </c>
      <c r="G310" s="226">
        <v>5.8694252473958652E-3</v>
      </c>
      <c r="H310" s="226">
        <v>2.9079507708417829E-2</v>
      </c>
      <c r="I310" s="226">
        <v>7.2074588580645971E-2</v>
      </c>
      <c r="J310" s="226">
        <v>0.13401838342267425</v>
      </c>
      <c r="K310" s="226">
        <v>3.3212381656337664E-2</v>
      </c>
      <c r="L310" s="226">
        <v>1.9157886770044152E-2</v>
      </c>
      <c r="M310" s="226">
        <v>1.9730381437586875E-2</v>
      </c>
      <c r="N310" s="226">
        <v>2.869976766007909E-2</v>
      </c>
      <c r="O310" s="226">
        <v>3.4597905734020218E-2</v>
      </c>
      <c r="P310" s="226">
        <v>1.8475621642995099E-2</v>
      </c>
      <c r="Q310" s="226">
        <v>0.12180293816044907</v>
      </c>
      <c r="R310" s="226">
        <v>4.7404685122985457E-2</v>
      </c>
      <c r="S310" s="226">
        <v>3.3512501263792238E-2</v>
      </c>
      <c r="T310" s="226">
        <v>6.2450730037981739E-2</v>
      </c>
      <c r="U310" s="226">
        <v>6.4886364812886121E-2</v>
      </c>
      <c r="V310" s="226">
        <v>2.2577978355122319E-2</v>
      </c>
      <c r="W310" s="226">
        <v>4.2882869711724503E-2</v>
      </c>
      <c r="X310" s="226">
        <v>1.2327580345926625E-2</v>
      </c>
      <c r="Y310" s="226">
        <v>-3.3194453688976111E-3</v>
      </c>
      <c r="Z310" s="226">
        <v>8.247738423398987E-3</v>
      </c>
      <c r="AA310" s="20">
        <v>4.241104163622289E-2</v>
      </c>
      <c r="AB310" s="20"/>
      <c r="AC310" s="20"/>
      <c r="AD310" s="20"/>
      <c r="AE310" s="20"/>
      <c r="AF310" s="20"/>
      <c r="AG310" s="9"/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3829</v>
      </c>
      <c r="C311" s="7" t="s">
        <v>188</v>
      </c>
      <c r="D311" s="7">
        <v>23</v>
      </c>
      <c r="E311" s="9" t="s">
        <v>3832</v>
      </c>
      <c r="F311" s="226">
        <v>9.4649542886120708E-2</v>
      </c>
      <c r="G311" s="226">
        <v>3.1343039128634009E-2</v>
      </c>
      <c r="H311" s="226">
        <v>3.952112738040614E-2</v>
      </c>
      <c r="I311" s="226">
        <v>7.5882686613947481E-2</v>
      </c>
      <c r="J311" s="226">
        <v>0.12603297051800211</v>
      </c>
      <c r="K311" s="226">
        <v>2.9071249741206673E-2</v>
      </c>
      <c r="L311" s="226">
        <v>2.5633121491102751E-2</v>
      </c>
      <c r="M311" s="226">
        <v>2.8301770855996944E-2</v>
      </c>
      <c r="N311" s="226">
        <v>3.7371862760936292E-2</v>
      </c>
      <c r="O311" s="226">
        <v>3.7693886902460783E-2</v>
      </c>
      <c r="P311" s="226">
        <v>3.1653617485268626E-2</v>
      </c>
      <c r="Q311" s="226">
        <v>0.11024196985431023</v>
      </c>
      <c r="R311" s="226">
        <v>3.0641620957936766E-2</v>
      </c>
      <c r="S311" s="226">
        <v>3.422943900943709E-2</v>
      </c>
      <c r="T311" s="226">
        <v>5.5234882237674032E-2</v>
      </c>
      <c r="U311" s="226">
        <v>7.5550362437325491E-2</v>
      </c>
      <c r="V311" s="226">
        <v>4.6918068205352714E-2</v>
      </c>
      <c r="W311" s="226">
        <v>-6.8391847527549121E-3</v>
      </c>
      <c r="X311" s="226">
        <v>-3.7559459141171203E-2</v>
      </c>
      <c r="Y311" s="226">
        <v>-1.0721257334500245E-2</v>
      </c>
      <c r="Z311" s="226">
        <v>8.8494908791287852E-3</v>
      </c>
      <c r="AA311" s="20">
        <v>3.7296386952361038E-2</v>
      </c>
      <c r="AB311" s="20"/>
      <c r="AC311" s="20"/>
      <c r="AD311" s="20"/>
      <c r="AE311" s="20"/>
      <c r="AF311" s="20"/>
      <c r="AG311" s="9"/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3829</v>
      </c>
      <c r="C312" s="7" t="s">
        <v>188</v>
      </c>
      <c r="D312" s="7">
        <v>24</v>
      </c>
      <c r="E312" s="9" t="s">
        <v>3832</v>
      </c>
      <c r="F312" s="226">
        <v>8.6583938338582023E-2</v>
      </c>
      <c r="G312" s="226">
        <v>4.6353426051599644E-3</v>
      </c>
      <c r="H312" s="226">
        <v>4.4514717783646685E-2</v>
      </c>
      <c r="I312" s="226">
        <v>5.985640936692227E-2</v>
      </c>
      <c r="J312" s="226">
        <v>0.13530847427788584</v>
      </c>
      <c r="K312" s="226">
        <v>4.1239878622543413E-2</v>
      </c>
      <c r="L312" s="226">
        <v>1.9525452765974061E-2</v>
      </c>
      <c r="M312" s="226">
        <v>2.2497170776999642E-2</v>
      </c>
      <c r="N312" s="226">
        <v>1.7976623552862891E-2</v>
      </c>
      <c r="O312" s="226">
        <v>3.8803906793476228E-2</v>
      </c>
      <c r="P312" s="226">
        <v>2.3920652135400067E-2</v>
      </c>
      <c r="Q312" s="226">
        <v>0.11321456343390834</v>
      </c>
      <c r="R312" s="226">
        <v>6.9061053321001875E-2</v>
      </c>
      <c r="S312" s="226">
        <v>3.5764983744654533E-2</v>
      </c>
      <c r="T312" s="226">
        <v>3.6723597075944525E-2</v>
      </c>
      <c r="U312" s="226">
        <v>6.7605883023739377E-2</v>
      </c>
      <c r="V312" s="226">
        <v>2.230157109226738E-2</v>
      </c>
      <c r="W312" s="226">
        <v>6.4386927536406846E-2</v>
      </c>
      <c r="X312" s="226">
        <v>4.6454125096894616E-2</v>
      </c>
      <c r="Y312" s="226">
        <v>-9.9670112506300423E-4</v>
      </c>
      <c r="Z312" s="226">
        <v>2.9185800279698748E-2</v>
      </c>
      <c r="AA312" s="20">
        <v>5.2824153801428464E-2</v>
      </c>
      <c r="AB312" s="20"/>
      <c r="AC312" s="20"/>
      <c r="AD312" s="20"/>
      <c r="AE312" s="20"/>
      <c r="AF312" s="20"/>
      <c r="AG312" s="9"/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3829</v>
      </c>
      <c r="C313" s="7" t="s">
        <v>188</v>
      </c>
      <c r="D313" s="7">
        <v>25</v>
      </c>
      <c r="E313" s="9" t="s">
        <v>3832</v>
      </c>
      <c r="F313" s="226">
        <v>8.4422648887606089E-2</v>
      </c>
      <c r="G313" s="226">
        <v>7.6224670405469208E-3</v>
      </c>
      <c r="H313" s="226">
        <v>3.2048545828216701E-2</v>
      </c>
      <c r="I313" s="226">
        <v>6.9117403683666589E-2</v>
      </c>
      <c r="J313" s="226">
        <v>0.13574009676181964</v>
      </c>
      <c r="K313" s="226">
        <v>3.4575796095294598E-2</v>
      </c>
      <c r="L313" s="226">
        <v>2.5413083498953437E-2</v>
      </c>
      <c r="M313" s="226">
        <v>2.8558444489679147E-2</v>
      </c>
      <c r="N313" s="226">
        <v>2.9742553369680236E-2</v>
      </c>
      <c r="O313" s="226">
        <v>4.6592102507806432E-2</v>
      </c>
      <c r="P313" s="226">
        <v>-5.7904879927003217E-3</v>
      </c>
      <c r="Q313" s="226">
        <v>8.8543203489984235E-2</v>
      </c>
      <c r="R313" s="226">
        <v>7.4036316543023339E-2</v>
      </c>
      <c r="S313" s="226">
        <v>2.1710173324578363E-3</v>
      </c>
      <c r="T313" s="226">
        <v>9.4663661306499725E-2</v>
      </c>
      <c r="U313" s="226">
        <v>7.264092614857387E-2</v>
      </c>
      <c r="V313" s="226">
        <v>2.8578075652142765E-2</v>
      </c>
      <c r="W313" s="226">
        <v>9.5419647908885352E-2</v>
      </c>
      <c r="X313" s="226">
        <v>0.10283145841399643</v>
      </c>
      <c r="Y313" s="226">
        <v>3.129761182647206E-2</v>
      </c>
      <c r="Z313" s="226">
        <v>4.7454778148248611E-2</v>
      </c>
      <c r="AA313" s="20">
        <v>7.0652524041069809E-2</v>
      </c>
      <c r="AB313" s="20"/>
      <c r="AC313" s="20"/>
      <c r="AD313" s="20"/>
      <c r="AE313" s="20"/>
      <c r="AF313" s="20"/>
      <c r="AG313" s="9"/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3829</v>
      </c>
      <c r="C314" s="7" t="s">
        <v>188</v>
      </c>
      <c r="D314" s="7">
        <v>26</v>
      </c>
      <c r="E314" s="9" t="s">
        <v>3832</v>
      </c>
      <c r="F314" s="226">
        <v>7.4898870128486061E-2</v>
      </c>
      <c r="G314" s="226">
        <v>7.840483260168174E-3</v>
      </c>
      <c r="H314" s="226">
        <v>3.322153263674732E-2</v>
      </c>
      <c r="I314" s="226">
        <v>6.25666577387336E-2</v>
      </c>
      <c r="J314" s="226">
        <v>0.13287644715253255</v>
      </c>
      <c r="K314" s="226">
        <v>3.9036262322121207E-2</v>
      </c>
      <c r="L314" s="226">
        <v>2.6855639070499482E-2</v>
      </c>
      <c r="M314" s="226">
        <v>2.7897693715262184E-2</v>
      </c>
      <c r="N314" s="226">
        <v>2.7848526576543353E-2</v>
      </c>
      <c r="O314" s="226">
        <v>2.3497243978396032E-2</v>
      </c>
      <c r="P314" s="226">
        <v>3.2481228420682795E-2</v>
      </c>
      <c r="Q314" s="226">
        <v>8.7631420429194362E-2</v>
      </c>
      <c r="R314" s="226">
        <v>6.4751337096009554E-2</v>
      </c>
      <c r="S314" s="226">
        <v>3.2007397048124497E-2</v>
      </c>
      <c r="T314" s="226">
        <v>5.7411769815240987E-3</v>
      </c>
      <c r="U314" s="226">
        <v>3.8449949224530489E-2</v>
      </c>
      <c r="V314" s="226">
        <v>2.4459507555432136E-2</v>
      </c>
      <c r="W314" s="226">
        <v>-9.9141911141218397E-3</v>
      </c>
      <c r="X314" s="226">
        <v>-4.2664392130662976E-2</v>
      </c>
      <c r="Y314" s="226">
        <v>-1.0012193779603829E-2</v>
      </c>
      <c r="Z314" s="226">
        <v>-1.2438917624818524E-3</v>
      </c>
      <c r="AA314" s="20">
        <v>1.9426115897213769E-2</v>
      </c>
      <c r="AB314" s="20"/>
      <c r="AC314" s="20"/>
      <c r="AD314" s="20"/>
      <c r="AE314" s="20"/>
      <c r="AF314" s="20"/>
      <c r="AG314" s="9"/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3830</v>
      </c>
      <c r="C315" s="7" t="s">
        <v>188</v>
      </c>
      <c r="D315" s="7">
        <v>1</v>
      </c>
      <c r="E315" s="9" t="s">
        <v>3832</v>
      </c>
      <c r="F315" s="226">
        <v>4.7687444900372432E-2</v>
      </c>
      <c r="G315" s="226">
        <v>4.2378832136148688E-2</v>
      </c>
      <c r="H315" s="226">
        <v>4.0434321062296517E-2</v>
      </c>
      <c r="I315" s="226">
        <v>3.9538616525526121E-2</v>
      </c>
      <c r="J315" s="226">
        <v>4.1836505086998897E-2</v>
      </c>
      <c r="K315" s="226">
        <v>3.4588320906221631E-2</v>
      </c>
      <c r="L315" s="226">
        <v>3.6113470817274423E-2</v>
      </c>
      <c r="M315" s="226">
        <v>3.2686624787683596E-2</v>
      </c>
      <c r="N315" s="226">
        <v>3.6390076750427672E-2</v>
      </c>
      <c r="O315" s="226">
        <v>3.5052247770275345E-2</v>
      </c>
      <c r="P315" s="226">
        <v>3.3239533472658567E-2</v>
      </c>
      <c r="Q315" s="226">
        <v>3.8907404020082498E-2</v>
      </c>
      <c r="R315" s="226">
        <v>3.4010868404602761E-2</v>
      </c>
      <c r="S315" s="226">
        <v>3.4776024442582862E-2</v>
      </c>
      <c r="T315" s="226">
        <v>3.3579157065546317E-2</v>
      </c>
      <c r="U315" s="226">
        <v>3.2555483132103769E-2</v>
      </c>
      <c r="V315" s="226">
        <v>2.6752610210429403E-2</v>
      </c>
      <c r="W315" s="226">
        <v>2.9279213273511059E-2</v>
      </c>
      <c r="X315" s="226">
        <v>3.8746295448278512E-2</v>
      </c>
      <c r="Y315" s="226">
        <v>3.2260220726685065E-2</v>
      </c>
      <c r="Z315" s="226">
        <v>3.3206694495259891E-2</v>
      </c>
      <c r="AA315" s="20">
        <v>3.272531187673404E-2</v>
      </c>
      <c r="AB315" s="20"/>
      <c r="AC315" s="20"/>
      <c r="AD315" s="20"/>
      <c r="AE315" s="20"/>
      <c r="AF315" s="20"/>
      <c r="AG315" s="9"/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3830</v>
      </c>
      <c r="C316" s="7" t="s">
        <v>188</v>
      </c>
      <c r="D316" s="7">
        <v>2</v>
      </c>
      <c r="E316" s="9" t="s">
        <v>3832</v>
      </c>
      <c r="F316" s="226">
        <v>5.1745753039369791E-2</v>
      </c>
      <c r="G316" s="226">
        <v>4.8430591582164201E-2</v>
      </c>
      <c r="H316" s="226">
        <v>4.7133360551347432E-2</v>
      </c>
      <c r="I316" s="226">
        <v>4.7371186360386418E-2</v>
      </c>
      <c r="J316" s="226">
        <v>4.4129461578230528E-2</v>
      </c>
      <c r="K316" s="226">
        <v>4.0640160446463833E-2</v>
      </c>
      <c r="L316" s="226">
        <v>3.8997619307882661E-2</v>
      </c>
      <c r="M316" s="226">
        <v>3.8946050266704085E-2</v>
      </c>
      <c r="N316" s="226">
        <v>4.1023899867887847E-2</v>
      </c>
      <c r="O316" s="226">
        <v>3.9869551442173808E-2</v>
      </c>
      <c r="P316" s="226">
        <v>3.8415140521757762E-2</v>
      </c>
      <c r="Q316" s="226">
        <v>4.0261880157019106E-2</v>
      </c>
      <c r="R316" s="226">
        <v>4.0480789035003614E-2</v>
      </c>
      <c r="S316" s="226">
        <v>3.6713861584175736E-2</v>
      </c>
      <c r="T316" s="226">
        <v>4.0567256467447951E-2</v>
      </c>
      <c r="U316" s="226">
        <v>3.5722883349800241E-2</v>
      </c>
      <c r="V316" s="226">
        <v>2.7943255599705421E-2</v>
      </c>
      <c r="W316" s="226">
        <v>3.2093350990253865E-2</v>
      </c>
      <c r="X316" s="226">
        <v>4.4515244853775809E-2</v>
      </c>
      <c r="Y316" s="226">
        <v>3.6518611180227874E-2</v>
      </c>
      <c r="Z316" s="226">
        <v>3.6143139767427897E-2</v>
      </c>
      <c r="AA316" s="20">
        <v>3.7816039818105919E-2</v>
      </c>
      <c r="AB316" s="20"/>
      <c r="AC316" s="20"/>
      <c r="AD316" s="20"/>
      <c r="AE316" s="20"/>
      <c r="AF316" s="20"/>
      <c r="AG316" s="9"/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3830</v>
      </c>
      <c r="C317" s="7" t="s">
        <v>188</v>
      </c>
      <c r="D317" s="7">
        <v>3</v>
      </c>
      <c r="E317" s="9" t="s">
        <v>3832</v>
      </c>
      <c r="F317" s="226">
        <v>5.3992171322480263E-2</v>
      </c>
      <c r="G317" s="226">
        <v>4.9283624865182403E-2</v>
      </c>
      <c r="H317" s="226">
        <v>4.8923031778127582E-2</v>
      </c>
      <c r="I317" s="226">
        <v>4.8014340663491153E-2</v>
      </c>
      <c r="J317" s="226">
        <v>4.9573754758960552E-2</v>
      </c>
      <c r="K317" s="226">
        <v>4.2787716981144211E-2</v>
      </c>
      <c r="L317" s="226">
        <v>4.0999341426872546E-2</v>
      </c>
      <c r="M317" s="226">
        <v>4.0942809359142025E-2</v>
      </c>
      <c r="N317" s="226">
        <v>4.1200010219991971E-2</v>
      </c>
      <c r="O317" s="226">
        <v>4.5118063128931227E-2</v>
      </c>
      <c r="P317" s="226">
        <v>3.8933931088787198E-2</v>
      </c>
      <c r="Q317" s="226">
        <v>4.2764322073273534E-2</v>
      </c>
      <c r="R317" s="226">
        <v>4.2438890625285809E-2</v>
      </c>
      <c r="S317" s="226">
        <v>3.8597010254306112E-2</v>
      </c>
      <c r="T317" s="226">
        <v>3.6746096086780179E-2</v>
      </c>
      <c r="U317" s="226">
        <v>3.5933503363727484E-2</v>
      </c>
      <c r="V317" s="226">
        <v>2.9534887239283759E-2</v>
      </c>
      <c r="W317" s="226">
        <v>3.4747789194490036E-2</v>
      </c>
      <c r="X317" s="226">
        <v>4.5073810344840273E-2</v>
      </c>
      <c r="Y317" s="226">
        <v>3.8247721419363119E-2</v>
      </c>
      <c r="Z317" s="226">
        <v>3.6150397095600834E-2</v>
      </c>
      <c r="AA317" s="20">
        <v>4.2240487901270801E-2</v>
      </c>
      <c r="AB317" s="20"/>
      <c r="AC317" s="20"/>
      <c r="AD317" s="20"/>
      <c r="AE317" s="20"/>
      <c r="AF317" s="20"/>
      <c r="AG317" s="9"/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3830</v>
      </c>
      <c r="C318" s="7" t="s">
        <v>188</v>
      </c>
      <c r="D318" s="7">
        <v>5</v>
      </c>
      <c r="E318" s="9" t="s">
        <v>3832</v>
      </c>
      <c r="F318" s="226">
        <v>4.9916566079416219E-2</v>
      </c>
      <c r="G318" s="226">
        <v>4.4007889564288527E-2</v>
      </c>
      <c r="H318" s="226">
        <v>4.2027828295605495E-2</v>
      </c>
      <c r="I318" s="226">
        <v>4.4614765630455584E-2</v>
      </c>
      <c r="J318" s="226">
        <v>4.1304881992864841E-2</v>
      </c>
      <c r="K318" s="226">
        <v>3.78097893477937E-2</v>
      </c>
      <c r="L318" s="226">
        <v>3.604804456412803E-2</v>
      </c>
      <c r="M318" s="226">
        <v>3.798320937114745E-2</v>
      </c>
      <c r="N318" s="226">
        <v>3.8513549150003316E-2</v>
      </c>
      <c r="O318" s="226">
        <v>4.1491382550549384E-2</v>
      </c>
      <c r="P318" s="226">
        <v>3.3500360543306885E-2</v>
      </c>
      <c r="Q318" s="226">
        <v>3.8470421550250371E-2</v>
      </c>
      <c r="R318" s="226">
        <v>4.1084048200594803E-2</v>
      </c>
      <c r="S318" s="226">
        <v>3.8626219749606755E-2</v>
      </c>
      <c r="T318" s="226">
        <v>3.0366209548506176E-2</v>
      </c>
      <c r="U318" s="226">
        <v>3.5297557297323867E-2</v>
      </c>
      <c r="V318" s="226">
        <v>2.855784740265362E-2</v>
      </c>
      <c r="W318" s="226">
        <v>3.1315737449928466E-2</v>
      </c>
      <c r="X318" s="226">
        <v>3.8312669225634588E-2</v>
      </c>
      <c r="Y318" s="226">
        <v>3.5292258897955724E-2</v>
      </c>
      <c r="Z318" s="226">
        <v>3.5910780189294972E-2</v>
      </c>
      <c r="AA318" s="20">
        <v>3.3027630178807887E-2</v>
      </c>
      <c r="AB318" s="20"/>
      <c r="AC318" s="20"/>
      <c r="AD318" s="20"/>
      <c r="AE318" s="20"/>
      <c r="AF318" s="20"/>
      <c r="AG318" s="9"/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3830</v>
      </c>
      <c r="C319" s="7" t="s">
        <v>188</v>
      </c>
      <c r="D319" s="7">
        <v>9</v>
      </c>
      <c r="E319" s="9" t="s">
        <v>3832</v>
      </c>
      <c r="F319" s="226">
        <v>4.8501500437345947E-2</v>
      </c>
      <c r="G319" s="226">
        <v>4.2544280194652465E-2</v>
      </c>
      <c r="H319" s="226">
        <v>4.075723013380677E-2</v>
      </c>
      <c r="I319" s="226">
        <v>4.1994681073645568E-2</v>
      </c>
      <c r="J319" s="226">
        <v>4.4711908798803802E-2</v>
      </c>
      <c r="K319" s="226">
        <v>3.7021791252117436E-2</v>
      </c>
      <c r="L319" s="226">
        <v>3.5845080220002934E-2</v>
      </c>
      <c r="M319" s="226">
        <v>3.5688989351589276E-2</v>
      </c>
      <c r="N319" s="226">
        <v>3.5669662775021038E-2</v>
      </c>
      <c r="O319" s="226">
        <v>3.5568023720022497E-2</v>
      </c>
      <c r="P319" s="226">
        <v>3.5371822632752216E-2</v>
      </c>
      <c r="Q319" s="226">
        <v>3.8489471638233679E-2</v>
      </c>
      <c r="R319" s="226">
        <v>3.4560591491730089E-2</v>
      </c>
      <c r="S319" s="226">
        <v>3.3564688122582363E-2</v>
      </c>
      <c r="T319" s="226">
        <v>3.2979954417998184E-2</v>
      </c>
      <c r="U319" s="226">
        <v>3.5305302730665095E-2</v>
      </c>
      <c r="V319" s="226">
        <v>2.5434597796103513E-2</v>
      </c>
      <c r="W319" s="226">
        <v>2.7664131536316916E-2</v>
      </c>
      <c r="X319" s="226">
        <v>2.8591421356950267E-2</v>
      </c>
      <c r="Y319" s="226">
        <v>3.2812850375480686E-2</v>
      </c>
      <c r="Z319" s="226">
        <v>3.8189567330904672E-2</v>
      </c>
      <c r="AA319" s="20">
        <v>3.2578955121589578E-2</v>
      </c>
      <c r="AB319" s="20"/>
      <c r="AC319" s="20"/>
      <c r="AD319" s="20"/>
      <c r="AE319" s="20"/>
      <c r="AF319" s="20"/>
      <c r="AG319" s="9"/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3830</v>
      </c>
      <c r="C320" s="7" t="s">
        <v>188</v>
      </c>
      <c r="D320" s="7">
        <v>10</v>
      </c>
      <c r="E320" s="9" t="s">
        <v>3832</v>
      </c>
      <c r="F320" s="226">
        <v>5.5944161813876112E-2</v>
      </c>
      <c r="G320" s="226">
        <v>5.2814393650418755E-2</v>
      </c>
      <c r="H320" s="226">
        <v>5.1582297321720358E-2</v>
      </c>
      <c r="I320" s="226">
        <v>5.1510576238163693E-2</v>
      </c>
      <c r="J320" s="226">
        <v>4.8142946400072321E-2</v>
      </c>
      <c r="K320" s="226">
        <v>4.5365216371966811E-2</v>
      </c>
      <c r="L320" s="226">
        <v>4.3237596793896577E-2</v>
      </c>
      <c r="M320" s="226">
        <v>4.3252929435347427E-2</v>
      </c>
      <c r="N320" s="226">
        <v>4.7107470821692941E-2</v>
      </c>
      <c r="O320" s="226">
        <v>4.4002661849162544E-2</v>
      </c>
      <c r="P320" s="226">
        <v>4.5989863736200801E-2</v>
      </c>
      <c r="Q320" s="226">
        <v>4.8110543546442987E-2</v>
      </c>
      <c r="R320" s="226">
        <v>3.9453505002581296E-2</v>
      </c>
      <c r="S320" s="226">
        <v>3.9317674686022208E-2</v>
      </c>
      <c r="T320" s="226">
        <v>3.7771903229507284E-2</v>
      </c>
      <c r="U320" s="226">
        <v>3.8962101220637008E-2</v>
      </c>
      <c r="V320" s="226">
        <v>3.472621926982139E-2</v>
      </c>
      <c r="W320" s="226">
        <v>3.1524581472087393E-2</v>
      </c>
      <c r="X320" s="226">
        <v>3.9953764486003858E-2</v>
      </c>
      <c r="Y320" s="226">
        <v>4.103404811668529E-2</v>
      </c>
      <c r="Z320" s="226">
        <v>4.8579524395617107E-2</v>
      </c>
      <c r="AA320" s="20">
        <v>4.2172500713596316E-2</v>
      </c>
      <c r="AB320" s="20"/>
      <c r="AC320" s="20"/>
      <c r="AD320" s="20"/>
      <c r="AE320" s="20"/>
      <c r="AF320" s="20"/>
      <c r="AG320" s="9"/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3830</v>
      </c>
      <c r="C321" s="7" t="s">
        <v>188</v>
      </c>
      <c r="D321" s="7">
        <v>11</v>
      </c>
      <c r="E321" s="9" t="s">
        <v>3832</v>
      </c>
      <c r="F321" s="226">
        <v>5.6257581238587109E-2</v>
      </c>
      <c r="G321" s="226">
        <v>5.1287445353301889E-2</v>
      </c>
      <c r="H321" s="226">
        <v>4.7074621467864473E-2</v>
      </c>
      <c r="I321" s="226">
        <v>5.0924240331363002E-2</v>
      </c>
      <c r="J321" s="226">
        <v>4.770977001683601E-2</v>
      </c>
      <c r="K321" s="226">
        <v>3.8896315497456556E-2</v>
      </c>
      <c r="L321" s="226">
        <v>4.3150456847507519E-2</v>
      </c>
      <c r="M321" s="226">
        <v>4.1362534667060073E-2</v>
      </c>
      <c r="N321" s="226">
        <v>4.6429186572092739E-2</v>
      </c>
      <c r="O321" s="226">
        <v>4.6529534359720036E-2</v>
      </c>
      <c r="P321" s="226">
        <v>4.2688665728606856E-2</v>
      </c>
      <c r="Q321" s="226">
        <v>4.4582261816231872E-2</v>
      </c>
      <c r="R321" s="226">
        <v>4.4149618915852576E-2</v>
      </c>
      <c r="S321" s="226">
        <v>4.1691257935098584E-2</v>
      </c>
      <c r="T321" s="226">
        <v>3.9684789964072868E-2</v>
      </c>
      <c r="U321" s="226">
        <v>3.9107154691300092E-2</v>
      </c>
      <c r="V321" s="226">
        <v>3.1582121346190498E-2</v>
      </c>
      <c r="W321" s="226">
        <v>3.5084766043011403E-2</v>
      </c>
      <c r="X321" s="226">
        <v>4.6169012191938925E-2</v>
      </c>
      <c r="Y321" s="226">
        <v>4.0148294189785091E-2</v>
      </c>
      <c r="Z321" s="226">
        <v>4.2195173099600719E-2</v>
      </c>
      <c r="AA321" s="20">
        <v>4.2570184276179639E-2</v>
      </c>
      <c r="AB321" s="20"/>
      <c r="AC321" s="20"/>
      <c r="AD321" s="20"/>
      <c r="AE321" s="20"/>
      <c r="AF321" s="20"/>
      <c r="AG321" s="9"/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3830</v>
      </c>
      <c r="C322" s="7" t="s">
        <v>188</v>
      </c>
      <c r="D322" s="7">
        <v>12</v>
      </c>
      <c r="E322" s="9" t="s">
        <v>3832</v>
      </c>
      <c r="F322" s="226">
        <v>4.6154415091185397E-2</v>
      </c>
      <c r="G322" s="226">
        <v>4.4860292621874381E-2</v>
      </c>
      <c r="H322" s="226">
        <v>4.3049699890727662E-2</v>
      </c>
      <c r="I322" s="226">
        <v>3.9854692448276732E-2</v>
      </c>
      <c r="J322" s="226">
        <v>3.7710604861692157E-2</v>
      </c>
      <c r="K322" s="226">
        <v>3.5026704698145908E-2</v>
      </c>
      <c r="L322" s="226">
        <v>3.6079959552497029E-2</v>
      </c>
      <c r="M322" s="226">
        <v>3.407025887749171E-2</v>
      </c>
      <c r="N322" s="226">
        <v>3.4897296107035673E-2</v>
      </c>
      <c r="O322" s="226">
        <v>3.6071580768693989E-2</v>
      </c>
      <c r="P322" s="226">
        <v>3.186735728196826E-2</v>
      </c>
      <c r="Q322" s="226">
        <v>3.9840325579291944E-2</v>
      </c>
      <c r="R322" s="226">
        <v>3.2253314259646101E-2</v>
      </c>
      <c r="S322" s="226">
        <v>3.3947656607288983E-2</v>
      </c>
      <c r="T322" s="226">
        <v>3.4252465950487192E-2</v>
      </c>
      <c r="U322" s="226">
        <v>3.2951809770472525E-2</v>
      </c>
      <c r="V322" s="226">
        <v>2.3137655486654769E-2</v>
      </c>
      <c r="W322" s="226">
        <v>2.6018106630517981E-2</v>
      </c>
      <c r="X322" s="226">
        <v>3.6925531508089436E-2</v>
      </c>
      <c r="Y322" s="226">
        <v>3.124880204918817E-2</v>
      </c>
      <c r="Z322" s="226">
        <v>2.9684144456006412E-2</v>
      </c>
      <c r="AA322" s="20">
        <v>2.9148016377836677E-2</v>
      </c>
      <c r="AB322" s="20"/>
      <c r="AC322" s="20"/>
      <c r="AD322" s="20"/>
      <c r="AE322" s="20"/>
      <c r="AF322" s="20"/>
      <c r="AG322" s="9"/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3830</v>
      </c>
      <c r="C323" s="7" t="s">
        <v>188</v>
      </c>
      <c r="D323" s="7">
        <v>13</v>
      </c>
      <c r="E323" s="9" t="s">
        <v>3832</v>
      </c>
      <c r="F323" s="226">
        <v>5.2536160735791267E-2</v>
      </c>
      <c r="G323" s="226">
        <v>5.1452385210346563E-2</v>
      </c>
      <c r="H323" s="226">
        <v>4.9178618199491618E-2</v>
      </c>
      <c r="I323" s="226">
        <v>4.6033282350690208E-2</v>
      </c>
      <c r="J323" s="226">
        <v>4.3303074200516767E-2</v>
      </c>
      <c r="K323" s="226">
        <v>4.0896720712192337E-2</v>
      </c>
      <c r="L323" s="226">
        <v>4.2285995236200934E-2</v>
      </c>
      <c r="M323" s="226">
        <v>3.9847033458141813E-2</v>
      </c>
      <c r="N323" s="226">
        <v>4.369014702301751E-2</v>
      </c>
      <c r="O323" s="226">
        <v>4.2562479075274204E-2</v>
      </c>
      <c r="P323" s="226">
        <v>3.8786665699901988E-2</v>
      </c>
      <c r="Q323" s="226">
        <v>4.382519288748099E-2</v>
      </c>
      <c r="R323" s="226">
        <v>3.8285776906197361E-2</v>
      </c>
      <c r="S323" s="226">
        <v>3.9924551441373676E-2</v>
      </c>
      <c r="T323" s="226">
        <v>3.8637574893511127E-2</v>
      </c>
      <c r="U323" s="226">
        <v>3.817535238843188E-2</v>
      </c>
      <c r="V323" s="226">
        <v>3.1589258508635698E-2</v>
      </c>
      <c r="W323" s="226">
        <v>3.5422547129074694E-2</v>
      </c>
      <c r="X323" s="226">
        <v>4.2573921719303222E-2</v>
      </c>
      <c r="Y323" s="226">
        <v>3.8479165186580934E-2</v>
      </c>
      <c r="Z323" s="226">
        <v>4.0139293092818253E-2</v>
      </c>
      <c r="AA323" s="20">
        <v>3.8418378372342736E-2</v>
      </c>
      <c r="AB323" s="20"/>
      <c r="AC323" s="20"/>
      <c r="AD323" s="20"/>
      <c r="AE323" s="20"/>
      <c r="AF323" s="20"/>
      <c r="AG323" s="9"/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3830</v>
      </c>
      <c r="C324" s="7" t="s">
        <v>188</v>
      </c>
      <c r="D324" s="7">
        <v>14</v>
      </c>
      <c r="E324" s="9" t="s">
        <v>3832</v>
      </c>
      <c r="F324" s="226">
        <v>5.3956794742975683E-2</v>
      </c>
      <c r="G324" s="226">
        <v>4.9666688199968244E-2</v>
      </c>
      <c r="H324" s="226">
        <v>4.9009113417823345E-2</v>
      </c>
      <c r="I324" s="226">
        <v>4.8596798676950312E-2</v>
      </c>
      <c r="J324" s="226">
        <v>4.6365588238067995E-2</v>
      </c>
      <c r="K324" s="226">
        <v>4.220722070947773E-2</v>
      </c>
      <c r="L324" s="226">
        <v>4.0711704646298051E-2</v>
      </c>
      <c r="M324" s="226">
        <v>4.1406324814235659E-2</v>
      </c>
      <c r="N324" s="226">
        <v>3.9312106420254518E-2</v>
      </c>
      <c r="O324" s="226">
        <v>3.9856693638213939E-2</v>
      </c>
      <c r="P324" s="226">
        <v>4.0946307951148946E-2</v>
      </c>
      <c r="Q324" s="226">
        <v>4.1061208669568472E-2</v>
      </c>
      <c r="R324" s="226">
        <v>4.2413322756640184E-2</v>
      </c>
      <c r="S324" s="226">
        <v>4.5078240580419496E-2</v>
      </c>
      <c r="T324" s="226">
        <v>3.2950492106919423E-2</v>
      </c>
      <c r="U324" s="226">
        <v>3.496952720646089E-2</v>
      </c>
      <c r="V324" s="226">
        <v>4.0309922678305098E-2</v>
      </c>
      <c r="W324" s="226">
        <v>3.6893625427722239E-2</v>
      </c>
      <c r="X324" s="226">
        <v>4.170491293443495E-2</v>
      </c>
      <c r="Y324" s="226">
        <v>3.5224968470857723E-2</v>
      </c>
      <c r="Z324" s="226">
        <v>4.6489858985647871E-2</v>
      </c>
      <c r="AA324" s="20">
        <v>4.6090325146731136E-2</v>
      </c>
      <c r="AB324" s="20"/>
      <c r="AC324" s="20"/>
      <c r="AD324" s="20"/>
      <c r="AE324" s="20"/>
      <c r="AF324" s="20"/>
      <c r="AG324" s="9"/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3830</v>
      </c>
      <c r="C325" s="7" t="s">
        <v>188</v>
      </c>
      <c r="D325" s="7">
        <v>17</v>
      </c>
      <c r="E325" s="9" t="s">
        <v>3832</v>
      </c>
      <c r="F325" s="226">
        <v>5.2947730838555904E-2</v>
      </c>
      <c r="G325" s="226">
        <v>4.8428628122177443E-2</v>
      </c>
      <c r="H325" s="226">
        <v>4.8043302375869928E-2</v>
      </c>
      <c r="I325" s="226">
        <v>4.7595738964490597E-2</v>
      </c>
      <c r="J325" s="226">
        <v>4.1047995515144368E-2</v>
      </c>
      <c r="K325" s="226">
        <v>4.1556140616782651E-2</v>
      </c>
      <c r="L325" s="226">
        <v>4.0845208947570863E-2</v>
      </c>
      <c r="M325" s="226">
        <v>4.1592070037663721E-2</v>
      </c>
      <c r="N325" s="226">
        <v>4.2499279818610659E-2</v>
      </c>
      <c r="O325" s="226">
        <v>4.0328747170829508E-2</v>
      </c>
      <c r="P325" s="226">
        <v>3.8846489321276358E-2</v>
      </c>
      <c r="Q325" s="226">
        <v>4.5264566994192637E-2</v>
      </c>
      <c r="R325" s="226">
        <v>3.7263285389947477E-2</v>
      </c>
      <c r="S325" s="226">
        <v>3.5588357771634958E-2</v>
      </c>
      <c r="T325" s="226">
        <v>4.0241017339081295E-2</v>
      </c>
      <c r="U325" s="226">
        <v>3.7328175248865995E-2</v>
      </c>
      <c r="V325" s="226">
        <v>3.4748802138209973E-2</v>
      </c>
      <c r="W325" s="226">
        <v>3.8327004163419311E-2</v>
      </c>
      <c r="X325" s="226">
        <v>4.2418035142346586E-2</v>
      </c>
      <c r="Y325" s="226">
        <v>3.4989776063490075E-2</v>
      </c>
      <c r="Z325" s="226">
        <v>4.241182650807751E-2</v>
      </c>
      <c r="AA325" s="20">
        <v>4.0787829060712689E-2</v>
      </c>
      <c r="AB325" s="20"/>
      <c r="AC325" s="20"/>
      <c r="AD325" s="20"/>
      <c r="AE325" s="20"/>
      <c r="AF325" s="20"/>
      <c r="AG325" s="9"/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3830</v>
      </c>
      <c r="C326" s="7" t="s">
        <v>188</v>
      </c>
      <c r="D326" s="7">
        <v>18</v>
      </c>
      <c r="E326" s="9" t="s">
        <v>3832</v>
      </c>
      <c r="F326" s="226">
        <v>5.5056997585144866E-2</v>
      </c>
      <c r="G326" s="226">
        <v>4.9477106668096439E-2</v>
      </c>
      <c r="H326" s="226">
        <v>4.9673617622687169E-2</v>
      </c>
      <c r="I326" s="226">
        <v>4.8949319812148104E-2</v>
      </c>
      <c r="J326" s="226">
        <v>4.6633164866129895E-2</v>
      </c>
      <c r="K326" s="226">
        <v>4.2796392783310974E-2</v>
      </c>
      <c r="L326" s="226">
        <v>4.0782315334322541E-2</v>
      </c>
      <c r="M326" s="226">
        <v>4.0919086481669135E-2</v>
      </c>
      <c r="N326" s="226">
        <v>4.2489636823354174E-2</v>
      </c>
      <c r="O326" s="226">
        <v>4.4136044009662576E-2</v>
      </c>
      <c r="P326" s="226">
        <v>3.8028971547315549E-2</v>
      </c>
      <c r="Q326" s="226">
        <v>4.7402281936283638E-2</v>
      </c>
      <c r="R326" s="226">
        <v>4.3349899731483094E-2</v>
      </c>
      <c r="S326" s="226">
        <v>3.5628795199598516E-2</v>
      </c>
      <c r="T326" s="226">
        <v>3.6825139248436889E-2</v>
      </c>
      <c r="U326" s="226">
        <v>3.7773100836216482E-2</v>
      </c>
      <c r="V326" s="226">
        <v>2.9072735501149537E-2</v>
      </c>
      <c r="W326" s="226">
        <v>3.1727942966078476E-2</v>
      </c>
      <c r="X326" s="226">
        <v>4.3460278602169215E-2</v>
      </c>
      <c r="Y326" s="226">
        <v>3.721999152407586E-2</v>
      </c>
      <c r="Z326" s="226">
        <v>4.0101714952638548E-2</v>
      </c>
      <c r="AA326" s="20">
        <v>4.1444868188464344E-2</v>
      </c>
      <c r="AB326" s="20"/>
      <c r="AC326" s="20"/>
      <c r="AD326" s="20"/>
      <c r="AE326" s="20"/>
      <c r="AF326" s="20"/>
      <c r="AG326" s="9"/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3830</v>
      </c>
      <c r="C327" s="7" t="s">
        <v>188</v>
      </c>
      <c r="D327" s="7">
        <v>19</v>
      </c>
      <c r="E327" s="9" t="s">
        <v>3832</v>
      </c>
      <c r="F327" s="226">
        <v>5.6158153268212371E-2</v>
      </c>
      <c r="G327" s="226">
        <v>5.1677373201402435E-2</v>
      </c>
      <c r="H327" s="226">
        <v>5.069178389771662E-2</v>
      </c>
      <c r="I327" s="226">
        <v>5.0367615526501285E-2</v>
      </c>
      <c r="J327" s="226">
        <v>4.7979911151833886E-2</v>
      </c>
      <c r="K327" s="226">
        <v>4.739571713487066E-2</v>
      </c>
      <c r="L327" s="226">
        <v>4.3906983903863134E-2</v>
      </c>
      <c r="M327" s="226">
        <v>4.2285610227433788E-2</v>
      </c>
      <c r="N327" s="226">
        <v>4.3682331193043156E-2</v>
      </c>
      <c r="O327" s="226">
        <v>4.1000069224943647E-2</v>
      </c>
      <c r="P327" s="226">
        <v>4.0993685758128999E-2</v>
      </c>
      <c r="Q327" s="226">
        <v>4.7921449660225567E-2</v>
      </c>
      <c r="R327" s="226">
        <v>4.2805985238908148E-2</v>
      </c>
      <c r="S327" s="226">
        <v>4.1348185410721668E-2</v>
      </c>
      <c r="T327" s="226">
        <v>4.1199002986427001E-2</v>
      </c>
      <c r="U327" s="226">
        <v>3.8497698098809166E-2</v>
      </c>
      <c r="V327" s="226">
        <v>3.1178627623577444E-2</v>
      </c>
      <c r="W327" s="226">
        <v>3.5634187470051142E-2</v>
      </c>
      <c r="X327" s="226">
        <v>4.6757555556573203E-2</v>
      </c>
      <c r="Y327" s="226">
        <v>3.8736190781997984E-2</v>
      </c>
      <c r="Z327" s="226">
        <v>3.9543128428871151E-2</v>
      </c>
      <c r="AA327" s="20">
        <v>4.3215695047531713E-2</v>
      </c>
      <c r="AB327" s="20"/>
      <c r="AC327" s="20"/>
      <c r="AD327" s="20"/>
      <c r="AE327" s="20"/>
      <c r="AF327" s="20"/>
      <c r="AG327" s="9"/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3830</v>
      </c>
      <c r="C328" s="7" t="s">
        <v>188</v>
      </c>
      <c r="D328" s="7">
        <v>20</v>
      </c>
      <c r="E328" s="9" t="s">
        <v>3832</v>
      </c>
      <c r="F328" s="226">
        <v>5.6305239090794351E-2</v>
      </c>
      <c r="G328" s="226">
        <v>5.1774092223668751E-2</v>
      </c>
      <c r="H328" s="226">
        <v>5.1292312185381966E-2</v>
      </c>
      <c r="I328" s="226">
        <v>5.0956753459770264E-2</v>
      </c>
      <c r="J328" s="226">
        <v>4.8748040575776891E-2</v>
      </c>
      <c r="K328" s="226">
        <v>4.2829112417454213E-2</v>
      </c>
      <c r="L328" s="226">
        <v>4.3290673863438434E-2</v>
      </c>
      <c r="M328" s="226">
        <v>4.3128209141084263E-2</v>
      </c>
      <c r="N328" s="226">
        <v>4.2444109651311956E-2</v>
      </c>
      <c r="O328" s="226">
        <v>4.3802061766548904E-2</v>
      </c>
      <c r="P328" s="226">
        <v>4.1946189187794303E-2</v>
      </c>
      <c r="Q328" s="226">
        <v>4.4640646159795121E-2</v>
      </c>
      <c r="R328" s="226">
        <v>4.8125419797982481E-2</v>
      </c>
      <c r="S328" s="226">
        <v>4.0232994483229555E-2</v>
      </c>
      <c r="T328" s="226">
        <v>4.5683452281965596E-2</v>
      </c>
      <c r="U328" s="226">
        <v>4.0674041230646336E-2</v>
      </c>
      <c r="V328" s="226">
        <v>3.2597428349561475E-2</v>
      </c>
      <c r="W328" s="226">
        <v>3.8488556323146648E-2</v>
      </c>
      <c r="X328" s="226">
        <v>4.7541362857948695E-2</v>
      </c>
      <c r="Y328" s="226">
        <v>4.1844524032217487E-2</v>
      </c>
      <c r="Z328" s="226">
        <v>4.4142279000647294E-2</v>
      </c>
      <c r="AA328" s="20">
        <v>4.3118694682376946E-2</v>
      </c>
      <c r="AB328" s="20"/>
      <c r="AC328" s="20"/>
      <c r="AD328" s="20"/>
      <c r="AE328" s="20"/>
      <c r="AF328" s="20"/>
      <c r="AG328" s="9"/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3830</v>
      </c>
      <c r="C329" s="7" t="s">
        <v>188</v>
      </c>
      <c r="D329" s="7">
        <v>21</v>
      </c>
      <c r="E329" s="9" t="s">
        <v>3832</v>
      </c>
      <c r="F329" s="226">
        <v>5.1639321362173259E-2</v>
      </c>
      <c r="G329" s="226">
        <v>4.7191305956520366E-2</v>
      </c>
      <c r="H329" s="226">
        <v>4.6874082771922947E-2</v>
      </c>
      <c r="I329" s="226">
        <v>4.6420357480413808E-2</v>
      </c>
      <c r="J329" s="226">
        <v>4.4209951501633218E-2</v>
      </c>
      <c r="K329" s="226">
        <v>4.0216694482819906E-2</v>
      </c>
      <c r="L329" s="226">
        <v>3.8683234696331552E-2</v>
      </c>
      <c r="M329" s="226">
        <v>3.9169176662158314E-2</v>
      </c>
      <c r="N329" s="226">
        <v>3.9856365447226975E-2</v>
      </c>
      <c r="O329" s="226">
        <v>3.9404325413077118E-2</v>
      </c>
      <c r="P329" s="226">
        <v>4.0708190226103919E-2</v>
      </c>
      <c r="Q329" s="226">
        <v>4.8640487269196793E-2</v>
      </c>
      <c r="R329" s="226">
        <v>4.1153393646894243E-2</v>
      </c>
      <c r="S329" s="226">
        <v>3.6134124019673357E-2</v>
      </c>
      <c r="T329" s="226">
        <v>3.5714342956294449E-2</v>
      </c>
      <c r="U329" s="226">
        <v>3.6408197025757871E-2</v>
      </c>
      <c r="V329" s="226">
        <v>2.6866588531171628E-2</v>
      </c>
      <c r="W329" s="226">
        <v>3.036764366843971E-2</v>
      </c>
      <c r="X329" s="226">
        <v>4.0217185980954591E-2</v>
      </c>
      <c r="Y329" s="226">
        <v>3.9993290157563595E-2</v>
      </c>
      <c r="Z329" s="226">
        <v>4.0720637023704251E-2</v>
      </c>
      <c r="AA329" s="20">
        <v>3.933076430260829E-2</v>
      </c>
      <c r="AB329" s="20"/>
      <c r="AC329" s="20"/>
      <c r="AD329" s="20"/>
      <c r="AE329" s="20"/>
      <c r="AF329" s="20"/>
      <c r="AG329" s="9"/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3830</v>
      </c>
      <c r="C330" s="7" t="s">
        <v>188</v>
      </c>
      <c r="D330" s="7">
        <v>22</v>
      </c>
      <c r="E330" s="9" t="s">
        <v>3832</v>
      </c>
      <c r="F330" s="226">
        <v>5.6966736407152357E-2</v>
      </c>
      <c r="G330" s="226">
        <v>5.0612763121403906E-2</v>
      </c>
      <c r="H330" s="226">
        <v>5.0785046767695192E-2</v>
      </c>
      <c r="I330" s="226">
        <v>5.1388831557715682E-2</v>
      </c>
      <c r="J330" s="226">
        <v>4.7212701965034479E-2</v>
      </c>
      <c r="K330" s="226">
        <v>4.1679800638070752E-2</v>
      </c>
      <c r="L330" s="226">
        <v>4.249093106700929E-2</v>
      </c>
      <c r="M330" s="226">
        <v>4.2780523849436897E-2</v>
      </c>
      <c r="N330" s="226">
        <v>4.42703318579497E-2</v>
      </c>
      <c r="O330" s="226">
        <v>4.244580076005966E-2</v>
      </c>
      <c r="P330" s="226">
        <v>4.1397979794459479E-2</v>
      </c>
      <c r="Q330" s="226">
        <v>4.5168313092641577E-2</v>
      </c>
      <c r="R330" s="226">
        <v>4.0810923084116948E-2</v>
      </c>
      <c r="S330" s="226">
        <v>3.7572655382130352E-2</v>
      </c>
      <c r="T330" s="226">
        <v>3.6036157647342061E-2</v>
      </c>
      <c r="U330" s="226">
        <v>3.8356018086674763E-2</v>
      </c>
      <c r="V330" s="226">
        <v>3.081219847533483E-2</v>
      </c>
      <c r="W330" s="226">
        <v>3.3899732639803129E-2</v>
      </c>
      <c r="X330" s="226">
        <v>4.6649744961757937E-2</v>
      </c>
      <c r="Y330" s="226">
        <v>3.8821345025788573E-2</v>
      </c>
      <c r="Z330" s="226">
        <v>4.1194644745531334E-2</v>
      </c>
      <c r="AA330" s="20">
        <v>4.3712476952974269E-2</v>
      </c>
      <c r="AB330" s="20"/>
      <c r="AC330" s="20"/>
      <c r="AD330" s="20"/>
      <c r="AE330" s="20"/>
      <c r="AF330" s="20"/>
      <c r="AG330" s="9"/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3830</v>
      </c>
      <c r="C331" s="7" t="s">
        <v>188</v>
      </c>
      <c r="D331" s="7">
        <v>23</v>
      </c>
      <c r="E331" s="9" t="s">
        <v>3832</v>
      </c>
      <c r="F331" s="226">
        <v>5.5051191314598971E-2</v>
      </c>
      <c r="G331" s="226">
        <v>4.9378612206752791E-2</v>
      </c>
      <c r="H331" s="226">
        <v>4.9546836743229759E-2</v>
      </c>
      <c r="I331" s="226">
        <v>4.8772561879284158E-2</v>
      </c>
      <c r="J331" s="226">
        <v>4.6460363467027491E-2</v>
      </c>
      <c r="K331" s="226">
        <v>4.2638179347636265E-2</v>
      </c>
      <c r="L331" s="226">
        <v>4.0569074328105609E-2</v>
      </c>
      <c r="M331" s="226">
        <v>4.0698891566751917E-2</v>
      </c>
      <c r="N331" s="226">
        <v>4.6357474893439596E-2</v>
      </c>
      <c r="O331" s="226">
        <v>3.7188475381729792E-2</v>
      </c>
      <c r="P331" s="226">
        <v>4.3696537708279408E-2</v>
      </c>
      <c r="Q331" s="226">
        <v>6.6573777469255663E-2</v>
      </c>
      <c r="R331" s="226">
        <v>3.2711517355543895E-2</v>
      </c>
      <c r="S331" s="226">
        <v>4.4960806818133768E-2</v>
      </c>
      <c r="T331" s="226">
        <v>4.5049824480924337E-2</v>
      </c>
      <c r="U331" s="226">
        <v>3.902564097446766E-2</v>
      </c>
      <c r="V331" s="226">
        <v>2.6378872231427226E-2</v>
      </c>
      <c r="W331" s="226">
        <v>3.2412348720190248E-2</v>
      </c>
      <c r="X331" s="226">
        <v>4.2111343965108988E-2</v>
      </c>
      <c r="Y331" s="226">
        <v>4.05638669081438E-2</v>
      </c>
      <c r="Z331" s="226">
        <v>4.4832294140055559E-2</v>
      </c>
      <c r="AA331" s="20">
        <v>4.0756351854441535E-2</v>
      </c>
      <c r="AB331" s="20"/>
      <c r="AC331" s="20"/>
      <c r="AD331" s="20"/>
      <c r="AE331" s="20"/>
      <c r="AF331" s="20"/>
      <c r="AG331" s="9"/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3830</v>
      </c>
      <c r="C332" s="7" t="s">
        <v>188</v>
      </c>
      <c r="D332" s="7">
        <v>24</v>
      </c>
      <c r="E332" s="9" t="s">
        <v>3832</v>
      </c>
      <c r="F332" s="226">
        <v>5.330497011402107E-2</v>
      </c>
      <c r="G332" s="226">
        <v>5.0301509893112585E-2</v>
      </c>
      <c r="H332" s="226">
        <v>4.9111320356666377E-2</v>
      </c>
      <c r="I332" s="226">
        <v>4.9029336353316993E-2</v>
      </c>
      <c r="J332" s="226">
        <v>4.2455251258047694E-2</v>
      </c>
      <c r="K332" s="226">
        <v>4.3582463380823819E-2</v>
      </c>
      <c r="L332" s="226">
        <v>4.1556378479954685E-2</v>
      </c>
      <c r="M332" s="226">
        <v>4.3021087646512496E-2</v>
      </c>
      <c r="N332" s="226">
        <v>4.6593503104262385E-2</v>
      </c>
      <c r="O332" s="226">
        <v>4.4585592787201381E-2</v>
      </c>
      <c r="P332" s="226">
        <v>4.0238794600275359E-2</v>
      </c>
      <c r="Q332" s="226">
        <v>5.0915094082198367E-2</v>
      </c>
      <c r="R332" s="226">
        <v>3.6760163660415499E-2</v>
      </c>
      <c r="S332" s="226">
        <v>4.4548063432561104E-2</v>
      </c>
      <c r="T332" s="226">
        <v>4.2177231844760799E-2</v>
      </c>
      <c r="U332" s="226">
        <v>3.6235777943189051E-2</v>
      </c>
      <c r="V332" s="226">
        <v>2.6357770021529597E-2</v>
      </c>
      <c r="W332" s="226">
        <v>3.1100151463064125E-2</v>
      </c>
      <c r="X332" s="226">
        <v>4.0373270567414375E-2</v>
      </c>
      <c r="Y332" s="226">
        <v>3.5936482525685702E-2</v>
      </c>
      <c r="Z332" s="226">
        <v>4.3771561950842676E-2</v>
      </c>
      <c r="AA332" s="20">
        <v>3.9273064979280785E-2</v>
      </c>
      <c r="AB332" s="20"/>
      <c r="AC332" s="20"/>
      <c r="AD332" s="20"/>
      <c r="AE332" s="20"/>
      <c r="AF332" s="20"/>
      <c r="AG332" s="9"/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3830</v>
      </c>
      <c r="C333" s="7" t="s">
        <v>188</v>
      </c>
      <c r="D333" s="7">
        <v>25</v>
      </c>
      <c r="E333" s="9" t="s">
        <v>3832</v>
      </c>
      <c r="F333" s="226">
        <v>4.9981893999469208E-2</v>
      </c>
      <c r="G333" s="226">
        <v>4.4139247403937848E-2</v>
      </c>
      <c r="H333" s="226">
        <v>4.4419633937641222E-2</v>
      </c>
      <c r="I333" s="226">
        <v>4.782407993458291E-2</v>
      </c>
      <c r="J333" s="226">
        <v>4.2250125454951278E-2</v>
      </c>
      <c r="K333" s="226">
        <v>3.2041029659297379E-2</v>
      </c>
      <c r="L333" s="226">
        <v>3.7921791164212591E-2</v>
      </c>
      <c r="M333" s="226">
        <v>3.749575529225526E-2</v>
      </c>
      <c r="N333" s="226">
        <v>3.4458651209855966E-2</v>
      </c>
      <c r="O333" s="226">
        <v>3.512088677832604E-2</v>
      </c>
      <c r="P333" s="226">
        <v>4.5014908483242397E-2</v>
      </c>
      <c r="Q333" s="226">
        <v>3.6517128730924962E-2</v>
      </c>
      <c r="R333" s="226">
        <v>3.2033265447456494E-2</v>
      </c>
      <c r="S333" s="226">
        <v>3.3315274698917652E-2</v>
      </c>
      <c r="T333" s="226">
        <v>3.2021948849321358E-2</v>
      </c>
      <c r="U333" s="226">
        <v>3.4498038829285323E-2</v>
      </c>
      <c r="V333" s="226">
        <v>2.8162696805950523E-2</v>
      </c>
      <c r="W333" s="226">
        <v>2.8600220071034726E-2</v>
      </c>
      <c r="X333" s="226">
        <v>3.8099122782938567E-2</v>
      </c>
      <c r="Y333" s="226">
        <v>3.0662760150528542E-2</v>
      </c>
      <c r="Z333" s="226">
        <v>3.0931360155667501E-2</v>
      </c>
      <c r="AA333" s="20">
        <v>3.2456012312169859E-2</v>
      </c>
      <c r="AB333" s="20"/>
      <c r="AC333" s="20"/>
      <c r="AD333" s="20"/>
      <c r="AE333" s="20"/>
      <c r="AF333" s="20"/>
      <c r="AG333" s="9"/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3831</v>
      </c>
      <c r="C334" s="7" t="s">
        <v>188</v>
      </c>
      <c r="D334" s="7">
        <v>1</v>
      </c>
      <c r="E334" s="9" t="s">
        <v>3832</v>
      </c>
      <c r="F334" s="226">
        <v>0.13809858717247314</v>
      </c>
      <c r="G334" s="226">
        <v>-6.5773503351647111E-3</v>
      </c>
      <c r="H334" s="226">
        <v>-3.7916324218084219E-2</v>
      </c>
      <c r="I334" s="226">
        <v>-8.6249294775710972E-3</v>
      </c>
      <c r="J334" s="226">
        <v>0.19136277871498497</v>
      </c>
      <c r="K334" s="226">
        <v>1.7381216938370248E-3</v>
      </c>
      <c r="L334" s="226">
        <v>4.6321626690083217E-2</v>
      </c>
      <c r="M334" s="226">
        <v>-5.9049021376845645E-2</v>
      </c>
      <c r="N334" s="226">
        <v>2.8674313082539982E-2</v>
      </c>
      <c r="O334" s="226">
        <v>6.8395993007439593E-3</v>
      </c>
      <c r="P334" s="226">
        <v>-3.4693850358162859E-2</v>
      </c>
      <c r="Q334" s="226">
        <v>0.16252207132869745</v>
      </c>
      <c r="R334" s="226">
        <v>-1.1840520551562483E-2</v>
      </c>
      <c r="S334" s="226">
        <v>3.1520253256047681E-3</v>
      </c>
      <c r="T334" s="226">
        <v>1.1610531338887009E-2</v>
      </c>
      <c r="U334" s="226">
        <v>4.2414850904900936E-2</v>
      </c>
      <c r="V334" s="226">
        <v>-0.15353802710474929</v>
      </c>
      <c r="W334" s="226">
        <v>-0.12267773644441415</v>
      </c>
      <c r="X334" s="226">
        <v>0.1786238345330442</v>
      </c>
      <c r="Y334" s="226">
        <v>-1.80925507416414E-2</v>
      </c>
      <c r="Z334" s="226">
        <v>6.6421658824315388E-2</v>
      </c>
      <c r="AA334" s="20">
        <v>0.10953007755996125</v>
      </c>
      <c r="AB334" s="20"/>
      <c r="AC334" s="20"/>
      <c r="AD334" s="20"/>
      <c r="AE334" s="20"/>
      <c r="AF334" s="20"/>
      <c r="AG334" s="9"/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3831</v>
      </c>
      <c r="C335" s="7" t="s">
        <v>188</v>
      </c>
      <c r="D335" s="7">
        <v>2</v>
      </c>
      <c r="E335" s="9" t="s">
        <v>3832</v>
      </c>
      <c r="F335" s="226">
        <v>9.3937570907280055E-2</v>
      </c>
      <c r="G335" s="226">
        <v>6.7604314369114071E-3</v>
      </c>
      <c r="H335" s="226">
        <v>-6.3446598322176584E-3</v>
      </c>
      <c r="I335" s="226">
        <v>5.0580687532339796E-2</v>
      </c>
      <c r="J335" s="226">
        <v>9.7862414832099676E-2</v>
      </c>
      <c r="K335" s="226">
        <v>2.7737068564407608E-2</v>
      </c>
      <c r="L335" s="226">
        <v>-1.3449724429504761E-2</v>
      </c>
      <c r="M335" s="226">
        <v>-1.4242057395976171E-2</v>
      </c>
      <c r="N335" s="226">
        <v>1.9871596224874999E-2</v>
      </c>
      <c r="O335" s="226">
        <v>5.362634009773215E-3</v>
      </c>
      <c r="P335" s="226">
        <v>-2.4213120230132779E-2</v>
      </c>
      <c r="Q335" s="226">
        <v>6.352928454130069E-2</v>
      </c>
      <c r="R335" s="226">
        <v>6.9071383332949488E-2</v>
      </c>
      <c r="S335" s="226">
        <v>-3.6561706100650238E-2</v>
      </c>
      <c r="T335" s="226">
        <v>8.0500535284854235E-2</v>
      </c>
      <c r="U335" s="226">
        <v>4.9816242722817261E-2</v>
      </c>
      <c r="V335" s="226">
        <v>-0.19792186293218128</v>
      </c>
      <c r="W335" s="226">
        <v>-0.12674417552723183</v>
      </c>
      <c r="X335" s="226">
        <v>0.21561946208340887</v>
      </c>
      <c r="Y335" s="226">
        <v>-3.4788320813400886E-2</v>
      </c>
      <c r="Z335" s="226">
        <v>-4.6117421346780652E-2</v>
      </c>
      <c r="AA335" s="20">
        <v>3.0990606920623387E-2</v>
      </c>
      <c r="AB335" s="20"/>
      <c r="AC335" s="20"/>
      <c r="AD335" s="20"/>
      <c r="AE335" s="20"/>
      <c r="AF335" s="20"/>
      <c r="AG335" s="9"/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3831</v>
      </c>
      <c r="C336" s="7" t="s">
        <v>188</v>
      </c>
      <c r="D336" s="7">
        <v>3</v>
      </c>
      <c r="E336" s="9" t="s">
        <v>3832</v>
      </c>
      <c r="F336" s="226">
        <v>0.11572296463846676</v>
      </c>
      <c r="G336" s="226">
        <v>2.01528968836584E-3</v>
      </c>
      <c r="H336" s="226">
        <v>7.5709787288069652E-3</v>
      </c>
      <c r="I336" s="226">
        <v>3.8151689505636632E-2</v>
      </c>
      <c r="J336" s="226">
        <v>0.197913464021376</v>
      </c>
      <c r="K336" s="226">
        <v>4.8963982665024774E-2</v>
      </c>
      <c r="L336" s="226">
        <v>5.272542595817109E-3</v>
      </c>
      <c r="M336" s="226">
        <v>4.0757736456025206E-3</v>
      </c>
      <c r="N336" s="226">
        <v>-4.4397305031060874E-3</v>
      </c>
      <c r="O336" s="226">
        <v>0.10732164262998167</v>
      </c>
      <c r="P336" s="226">
        <v>-3.441198611098184E-2</v>
      </c>
      <c r="Q336" s="226">
        <v>0.10068640189656231</v>
      </c>
      <c r="R336" s="226">
        <v>0.12368476422391028</v>
      </c>
      <c r="S336" s="226">
        <v>2.2781809651586382E-2</v>
      </c>
      <c r="T336" s="226">
        <v>4.3183553302514888E-3</v>
      </c>
      <c r="U336" s="226">
        <v>3.5779382767724854E-2</v>
      </c>
      <c r="V336" s="226">
        <v>-0.17500866732072029</v>
      </c>
      <c r="W336" s="226">
        <v>-7.8460538789201006E-2</v>
      </c>
      <c r="X336" s="226">
        <v>0.19202706293720739</v>
      </c>
      <c r="Y336" s="226">
        <v>-2.9498144610638932E-2</v>
      </c>
      <c r="Z336" s="226">
        <v>-9.3669580832212662E-2</v>
      </c>
      <c r="AA336" s="20">
        <v>9.335567886577989E-2</v>
      </c>
      <c r="AB336" s="20"/>
      <c r="AC336" s="20"/>
      <c r="AD336" s="20"/>
      <c r="AE336" s="20"/>
      <c r="AF336" s="20"/>
      <c r="AG336" s="9"/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3831</v>
      </c>
      <c r="C337" s="7" t="s">
        <v>188</v>
      </c>
      <c r="D337" s="7">
        <v>5</v>
      </c>
      <c r="E337" s="9" t="s">
        <v>3832</v>
      </c>
      <c r="F337" s="226">
        <v>0.14053419690779489</v>
      </c>
      <c r="G337" s="226">
        <v>-1.0478708459868313E-2</v>
      </c>
      <c r="H337" s="226">
        <v>-4.2927234136486914E-2</v>
      </c>
      <c r="I337" s="226">
        <v>6.5843838550137868E-2</v>
      </c>
      <c r="J337" s="226">
        <v>9.9284808105388089E-2</v>
      </c>
      <c r="K337" s="226">
        <v>2.0562611752529936E-2</v>
      </c>
      <c r="L337" s="226">
        <v>-2.6990439556489165E-2</v>
      </c>
      <c r="M337" s="226">
        <v>2.524356884983181E-2</v>
      </c>
      <c r="N337" s="226">
        <v>2.4537615357351328E-2</v>
      </c>
      <c r="O337" s="226">
        <v>0.11993625126214846</v>
      </c>
      <c r="P337" s="226">
        <v>-8.7861079603844927E-2</v>
      </c>
      <c r="Q337" s="226">
        <v>9.3724497007736884E-2</v>
      </c>
      <c r="R337" s="226">
        <v>0.20808392592637714</v>
      </c>
      <c r="S337" s="226">
        <v>0.10058473966452808</v>
      </c>
      <c r="T337" s="226">
        <v>-0.19645663507982347</v>
      </c>
      <c r="U337" s="226">
        <v>5.2350087085835328E-2</v>
      </c>
      <c r="V337" s="226">
        <v>-0.18037265243585188</v>
      </c>
      <c r="W337" s="226">
        <v>-0.13399923912605027</v>
      </c>
      <c r="X337" s="226">
        <v>7.2060278974264369E-2</v>
      </c>
      <c r="Y337" s="226">
        <v>-3.3108881469859908E-2</v>
      </c>
      <c r="Z337" s="226">
        <v>6.3558447935369689E-2</v>
      </c>
      <c r="AA337" s="20">
        <v>6.7923099734382486E-2</v>
      </c>
      <c r="AB337" s="20"/>
      <c r="AC337" s="20"/>
      <c r="AD337" s="20"/>
      <c r="AE337" s="20"/>
      <c r="AF337" s="20"/>
      <c r="AG337" s="9"/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3831</v>
      </c>
      <c r="C338" s="7" t="s">
        <v>188</v>
      </c>
      <c r="D338" s="7">
        <v>9</v>
      </c>
      <c r="E338" s="9" t="s">
        <v>3832</v>
      </c>
      <c r="F338" s="226">
        <v>0.14607257780626348</v>
      </c>
      <c r="G338" s="226">
        <v>-1.2686653112690127E-2</v>
      </c>
      <c r="H338" s="226">
        <v>-4.0550485603059516E-2</v>
      </c>
      <c r="I338" s="226">
        <v>4.3552777395456932E-2</v>
      </c>
      <c r="J338" s="226">
        <v>0.25683629948526754</v>
      </c>
      <c r="K338" s="226">
        <v>5.7716883502102245E-2</v>
      </c>
      <c r="L338" s="226">
        <v>2.4098112322949783E-2</v>
      </c>
      <c r="M338" s="226">
        <v>1.9638578112520344E-2</v>
      </c>
      <c r="N338" s="226">
        <v>2.1454543466066234E-3</v>
      </c>
      <c r="O338" s="226">
        <v>1.6182575916328101E-2</v>
      </c>
      <c r="P338" s="226">
        <v>1.9354051392526772E-2</v>
      </c>
      <c r="Q338" s="226">
        <v>0.15790908056335251</v>
      </c>
      <c r="R338" s="226">
        <v>4.0385438179287636E-2</v>
      </c>
      <c r="S338" s="226">
        <v>-1.3406750724620942E-2</v>
      </c>
      <c r="T338" s="226">
        <v>-5.9413044288898931E-2</v>
      </c>
      <c r="U338" s="226">
        <v>0.12877077519084978</v>
      </c>
      <c r="V338" s="226">
        <v>-0.20560300780430241</v>
      </c>
      <c r="W338" s="226">
        <v>-0.13134213487348134</v>
      </c>
      <c r="X338" s="226">
        <v>-7.4515806647771576E-2</v>
      </c>
      <c r="Y338" s="226">
        <v>7.227438543895337E-2</v>
      </c>
      <c r="Z338" s="226">
        <v>0.3399107297307149</v>
      </c>
      <c r="AA338" s="20">
        <v>0.22017336464022286</v>
      </c>
      <c r="AB338" s="20"/>
      <c r="AC338" s="20"/>
      <c r="AD338" s="20"/>
      <c r="AE338" s="20"/>
      <c r="AF338" s="20"/>
      <c r="AG338" s="9"/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3831</v>
      </c>
      <c r="C339" s="7" t="s">
        <v>188</v>
      </c>
      <c r="D339" s="7">
        <v>10</v>
      </c>
      <c r="E339" s="9" t="s">
        <v>3832</v>
      </c>
      <c r="F339" s="226">
        <v>8.6861635068908649E-2</v>
      </c>
      <c r="G339" s="226">
        <v>1.006767324136959E-2</v>
      </c>
      <c r="H339" s="226">
        <v>-1.1607324346157855E-3</v>
      </c>
      <c r="I339" s="226">
        <v>4.5309173599066943E-2</v>
      </c>
      <c r="J339" s="226">
        <v>8.560403170588482E-2</v>
      </c>
      <c r="K339" s="226">
        <v>3.7135217693743616E-2</v>
      </c>
      <c r="L339" s="226">
        <v>-1.1506216489659216E-2</v>
      </c>
      <c r="M339" s="226">
        <v>-1.1155682976914383E-2</v>
      </c>
      <c r="N339" s="226">
        <v>6.1790695430328446E-2</v>
      </c>
      <c r="O339" s="226">
        <v>5.9846272808234957E-3</v>
      </c>
      <c r="P339" s="226">
        <v>5.9283420358693384E-2</v>
      </c>
      <c r="Q339" s="226">
        <v>0.149802233732933</v>
      </c>
      <c r="R339" s="226">
        <v>-1.5504118930665056E-2</v>
      </c>
      <c r="S339" s="226">
        <v>-6.5833312400715993E-3</v>
      </c>
      <c r="T339" s="226">
        <v>-2.6322358805000889E-2</v>
      </c>
      <c r="U339" s="226">
        <v>9.5456287248106619E-2</v>
      </c>
      <c r="V339" s="226">
        <v>-6.1351988681230485E-2</v>
      </c>
      <c r="W339" s="226">
        <v>-0.20629146155858946</v>
      </c>
      <c r="X339" s="226">
        <v>-1.0387781322568013E-2</v>
      </c>
      <c r="Y339" s="226">
        <v>-2.4908700639648673E-2</v>
      </c>
      <c r="Z339" s="226">
        <v>0.14695470953537604</v>
      </c>
      <c r="AA339" s="20">
        <v>2.4981571963630156E-2</v>
      </c>
      <c r="AB339" s="20"/>
      <c r="AC339" s="20"/>
      <c r="AD339" s="20"/>
      <c r="AE339" s="20"/>
      <c r="AF339" s="20"/>
      <c r="AG339" s="9"/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3831</v>
      </c>
      <c r="C340" s="7" t="s">
        <v>188</v>
      </c>
      <c r="D340" s="7">
        <v>11</v>
      </c>
      <c r="E340" s="9" t="s">
        <v>3832</v>
      </c>
      <c r="F340" s="226">
        <v>0.11572572247510449</v>
      </c>
      <c r="G340" s="226">
        <v>1.0378903885048807E-3</v>
      </c>
      <c r="H340" s="226">
        <v>-6.9517301263028131E-2</v>
      </c>
      <c r="I340" s="226">
        <v>5.5571879735988317E-2</v>
      </c>
      <c r="J340" s="226">
        <v>0.10067411506621604</v>
      </c>
      <c r="K340" s="226">
        <v>-8.995058335520667E-2</v>
      </c>
      <c r="L340" s="226">
        <v>1.0147598193358309E-2</v>
      </c>
      <c r="M340" s="226">
        <v>-3.1472150234001961E-2</v>
      </c>
      <c r="N340" s="226">
        <v>7.1456155649528119E-2</v>
      </c>
      <c r="O340" s="226">
        <v>8.8921246480778926E-2</v>
      </c>
      <c r="P340" s="226">
        <v>4.2227657087638981E-3</v>
      </c>
      <c r="Q340" s="226">
        <v>8.9906708984015538E-2</v>
      </c>
      <c r="R340" s="226">
        <v>0.10263465141354455</v>
      </c>
      <c r="S340" s="226">
        <v>2.3698681777395425E-2</v>
      </c>
      <c r="T340" s="226">
        <v>-9.5281643774152158E-3</v>
      </c>
      <c r="U340" s="226">
        <v>2.8670135670268992E-2</v>
      </c>
      <c r="V340" s="226">
        <v>-0.19705752358403972</v>
      </c>
      <c r="W340" s="226">
        <v>-0.12129528549921798</v>
      </c>
      <c r="X340" s="226">
        <v>0.16031598680023884</v>
      </c>
      <c r="Y340" s="226">
        <v>-1.4339706554427734E-2</v>
      </c>
      <c r="Z340" s="226">
        <v>3.1121051985673498E-2</v>
      </c>
      <c r="AA340" s="20">
        <v>6.9137506058038145E-2</v>
      </c>
      <c r="AB340" s="20"/>
      <c r="AC340" s="20"/>
      <c r="AD340" s="20"/>
      <c r="AE340" s="20"/>
      <c r="AF340" s="20"/>
      <c r="AG340" s="9"/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3831</v>
      </c>
      <c r="C341" s="7" t="s">
        <v>188</v>
      </c>
      <c r="D341" s="7">
        <v>12</v>
      </c>
      <c r="E341" s="9" t="s">
        <v>3832</v>
      </c>
      <c r="F341" s="226">
        <v>0.10378580298751605</v>
      </c>
      <c r="G341" s="226">
        <v>5.2902009342058021E-2</v>
      </c>
      <c r="H341" s="226">
        <v>2.5506646050221127E-2</v>
      </c>
      <c r="I341" s="226">
        <v>4.3573687722955334E-3</v>
      </c>
      <c r="J341" s="226">
        <v>8.0816516064405874E-2</v>
      </c>
      <c r="K341" s="226">
        <v>2.1119106328816972E-2</v>
      </c>
      <c r="L341" s="226">
        <v>5.1824211802689701E-2</v>
      </c>
      <c r="M341" s="226">
        <v>-6.7637648572722586E-3</v>
      </c>
      <c r="N341" s="226">
        <v>-3.5438336231263801E-4</v>
      </c>
      <c r="O341" s="226">
        <v>5.1579948270414899E-2</v>
      </c>
      <c r="P341" s="226">
        <v>-6.2626620364792274E-2</v>
      </c>
      <c r="Q341" s="226">
        <v>0.22528660623637053</v>
      </c>
      <c r="R341" s="226">
        <v>-2.9016453312261548E-2</v>
      </c>
      <c r="S341" s="226">
        <v>3.3624296376742135E-2</v>
      </c>
      <c r="T341" s="226">
        <v>-3.767136116260783E-3</v>
      </c>
      <c r="U341" s="226">
        <v>0.14085078717188892</v>
      </c>
      <c r="V341" s="226">
        <v>-0.19751638303484065</v>
      </c>
      <c r="W341" s="226">
        <v>-0.15599754258523624</v>
      </c>
      <c r="X341" s="226">
        <v>0.23637056170583404</v>
      </c>
      <c r="Y341" s="226">
        <v>-2.2245109651186645E-3</v>
      </c>
      <c r="Z341" s="226">
        <v>-2.2763361906592339E-2</v>
      </c>
      <c r="AA341" s="20">
        <v>1.2276290828374448E-2</v>
      </c>
      <c r="AB341" s="20"/>
      <c r="AC341" s="20"/>
      <c r="AD341" s="20"/>
      <c r="AE341" s="20"/>
      <c r="AF341" s="20"/>
      <c r="AG341" s="9"/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3831</v>
      </c>
      <c r="C342" s="7" t="s">
        <v>188</v>
      </c>
      <c r="D342" s="7">
        <v>13</v>
      </c>
      <c r="E342" s="9" t="s">
        <v>3832</v>
      </c>
      <c r="F342" s="226">
        <v>9.8201602060289828E-2</v>
      </c>
      <c r="G342" s="226">
        <v>5.7634488269429074E-2</v>
      </c>
      <c r="H342" s="226">
        <v>2.4376171462865193E-2</v>
      </c>
      <c r="I342" s="226">
        <v>8.1407306249225986E-3</v>
      </c>
      <c r="J342" s="226">
        <v>6.21818417182598E-2</v>
      </c>
      <c r="K342" s="226">
        <v>1.8180729890310721E-2</v>
      </c>
      <c r="L342" s="226">
        <v>5.2750495929065444E-2</v>
      </c>
      <c r="M342" s="226">
        <v>-7.9466387697681995E-3</v>
      </c>
      <c r="N342" s="226">
        <v>7.1130057653903567E-2</v>
      </c>
      <c r="O342" s="226">
        <v>5.957587516557572E-2</v>
      </c>
      <c r="P342" s="226">
        <v>-2.6507820144409333E-2</v>
      </c>
      <c r="Q342" s="226">
        <v>0.14461037061666415</v>
      </c>
      <c r="R342" s="226">
        <v>1.4854339601318545E-2</v>
      </c>
      <c r="S342" s="226">
        <v>7.1914555468217678E-3</v>
      </c>
      <c r="T342" s="226">
        <v>-1.9432611108309072E-2</v>
      </c>
      <c r="U342" s="226">
        <v>7.1964084127565497E-2</v>
      </c>
      <c r="V342" s="226">
        <v>-0.14309662609936891</v>
      </c>
      <c r="W342" s="226">
        <v>-9.3105556974945713E-2</v>
      </c>
      <c r="X342" s="226">
        <v>0.10370879351446205</v>
      </c>
      <c r="Y342" s="226">
        <v>-3.1051797047704777E-2</v>
      </c>
      <c r="Z342" s="226">
        <v>-2.0013845001414232E-3</v>
      </c>
      <c r="AA342" s="20">
        <v>-2.2682328902645543E-2</v>
      </c>
      <c r="AB342" s="20"/>
      <c r="AC342" s="20"/>
      <c r="AD342" s="20"/>
      <c r="AE342" s="20"/>
      <c r="AF342" s="20"/>
      <c r="AG342" s="9"/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3831</v>
      </c>
      <c r="C343" s="7" t="s">
        <v>188</v>
      </c>
      <c r="D343" s="7">
        <v>14</v>
      </c>
      <c r="E343" s="9" t="s">
        <v>3832</v>
      </c>
      <c r="F343" s="226">
        <v>0.11045334710489141</v>
      </c>
      <c r="G343" s="226">
        <v>6.1207656565862578E-3</v>
      </c>
      <c r="H343" s="226">
        <v>5.3016229194819964E-3</v>
      </c>
      <c r="I343" s="226">
        <v>4.5027704332293306E-2</v>
      </c>
      <c r="J343" s="226">
        <v>0.10882753900138309</v>
      </c>
      <c r="K343" s="226">
        <v>2.3477083749772421E-2</v>
      </c>
      <c r="L343" s="226">
        <v>-1.2787479160899839E-2</v>
      </c>
      <c r="M343" s="226">
        <v>4.0562694048926762E-3</v>
      </c>
      <c r="N343" s="226">
        <v>-6.0269485457696614E-2</v>
      </c>
      <c r="O343" s="226">
        <v>-3.3520523257592139E-2</v>
      </c>
      <c r="P343" s="226">
        <v>6.6261915098664304E-4</v>
      </c>
      <c r="Q343" s="226">
        <v>4.2958160762009534E-2</v>
      </c>
      <c r="R343" s="226">
        <v>0.1205957644995852</v>
      </c>
      <c r="S343" s="226">
        <v>0.1292639993266298</v>
      </c>
      <c r="T343" s="226">
        <v>-0.15286416854677165</v>
      </c>
      <c r="U343" s="226">
        <v>-2.3655418434215814E-2</v>
      </c>
      <c r="V343" s="226">
        <v>7.5354984692460381E-2</v>
      </c>
      <c r="W343" s="226">
        <v>-7.2271286223987485E-2</v>
      </c>
      <c r="X343" s="226">
        <v>5.7022193251932807E-2</v>
      </c>
      <c r="Y343" s="226">
        <v>-0.13091304904155954</v>
      </c>
      <c r="Z343" s="226">
        <v>0.16175550562598295</v>
      </c>
      <c r="AA343" s="20">
        <v>0.19106556604365776</v>
      </c>
      <c r="AB343" s="20"/>
      <c r="AC343" s="20"/>
      <c r="AD343" s="20"/>
      <c r="AE343" s="20"/>
      <c r="AF343" s="20"/>
      <c r="AG343" s="9"/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3831</v>
      </c>
      <c r="C344" s="7" t="s">
        <v>188</v>
      </c>
      <c r="D344" s="7">
        <v>17</v>
      </c>
      <c r="E344" s="9" t="s">
        <v>3832</v>
      </c>
      <c r="F344" s="226">
        <v>0.11411469024670762</v>
      </c>
      <c r="G344" s="226">
        <v>2.5105328085284206E-3</v>
      </c>
      <c r="H344" s="226">
        <v>7.4710319643198631E-3</v>
      </c>
      <c r="I344" s="226">
        <v>4.8345311168419114E-2</v>
      </c>
      <c r="J344" s="226">
        <v>8.9140192906214111E-3</v>
      </c>
      <c r="K344" s="226">
        <v>3.6396083849531191E-2</v>
      </c>
      <c r="L344" s="226">
        <v>1.9125516648011986E-2</v>
      </c>
      <c r="M344" s="226">
        <v>3.8518956339187227E-2</v>
      </c>
      <c r="N344" s="226">
        <v>4.7710425846243298E-2</v>
      </c>
      <c r="O344" s="226">
        <v>1.0404052894597005E-2</v>
      </c>
      <c r="P344" s="226">
        <v>-1.6771533128904337E-2</v>
      </c>
      <c r="Q344" s="226">
        <v>0.19354350648543162</v>
      </c>
      <c r="R344" s="226">
        <v>-7.9649453618338972E-3</v>
      </c>
      <c r="S344" s="226">
        <v>-0.10800689179328671</v>
      </c>
      <c r="T344" s="226">
        <v>-1.2056606028809647E-4</v>
      </c>
      <c r="U344" s="226">
        <v>-1.6678269308252114E-2</v>
      </c>
      <c r="V344" s="226">
        <v>-0.11723215459881742</v>
      </c>
      <c r="W344" s="226">
        <v>-4.2686429446328056E-3</v>
      </c>
      <c r="X344" s="226">
        <v>0.13347388738822175</v>
      </c>
      <c r="Y344" s="226">
        <v>-0.10954375920715276</v>
      </c>
      <c r="Z344" s="226">
        <v>6.2278402980146419E-2</v>
      </c>
      <c r="AA344" s="20">
        <v>5.4051891290017196E-2</v>
      </c>
      <c r="AB344" s="20"/>
      <c r="AC344" s="20"/>
      <c r="AD344" s="20"/>
      <c r="AE344" s="20"/>
      <c r="AF344" s="20"/>
      <c r="AG344" s="9"/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3831</v>
      </c>
      <c r="C345" s="7" t="s">
        <v>188</v>
      </c>
      <c r="D345" s="7">
        <v>18</v>
      </c>
      <c r="E345" s="9" t="s">
        <v>3832</v>
      </c>
      <c r="F345" s="226">
        <v>0.12520360347856085</v>
      </c>
      <c r="G345" s="226">
        <v>-5.1819131215171677E-3</v>
      </c>
      <c r="H345" s="226">
        <v>1.1732293049036224E-2</v>
      </c>
      <c r="I345" s="226">
        <v>4.6724056292716032E-2</v>
      </c>
      <c r="J345" s="226">
        <v>0.11301530257949377</v>
      </c>
      <c r="K345" s="226">
        <v>3.6226885930181529E-2</v>
      </c>
      <c r="L345" s="226">
        <v>-1.2539869052299757E-2</v>
      </c>
      <c r="M345" s="226">
        <v>-9.2282363018668656E-3</v>
      </c>
      <c r="N345" s="226">
        <v>1.3657338931710283E-2</v>
      </c>
      <c r="O345" s="226">
        <v>6.8663793249500005E-2</v>
      </c>
      <c r="P345" s="226">
        <v>-7.2252918254752219E-2</v>
      </c>
      <c r="Q345" s="226">
        <v>0.19998665814500916</v>
      </c>
      <c r="R345" s="226">
        <v>0.14578397092642459</v>
      </c>
      <c r="S345" s="226">
        <v>-6.9191286881118197E-2</v>
      </c>
      <c r="T345" s="226">
        <v>-4.801069120801571E-2</v>
      </c>
      <c r="U345" s="226">
        <v>0.10924150967945545</v>
      </c>
      <c r="V345" s="226">
        <v>-0.18111402671504639</v>
      </c>
      <c r="W345" s="226">
        <v>-0.16563077122474912</v>
      </c>
      <c r="X345" s="226">
        <v>0.16671622497561844</v>
      </c>
      <c r="Y345" s="226">
        <v>-4.0972364401937522E-2</v>
      </c>
      <c r="Z345" s="226">
        <v>5.0315522889672115E-2</v>
      </c>
      <c r="AA345" s="20">
        <v>0.13666551686337569</v>
      </c>
      <c r="AB345" s="20"/>
      <c r="AC345" s="20"/>
      <c r="AD345" s="20"/>
      <c r="AE345" s="20"/>
      <c r="AF345" s="20"/>
      <c r="AG345" s="9"/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3831</v>
      </c>
      <c r="C346" s="7" t="s">
        <v>188</v>
      </c>
      <c r="D346" s="7">
        <v>19</v>
      </c>
      <c r="E346" s="9" t="s">
        <v>3832</v>
      </c>
      <c r="F346" s="226">
        <v>0.11473607513599005</v>
      </c>
      <c r="G346" s="226">
        <v>9.8938671331152417E-3</v>
      </c>
      <c r="H346" s="226">
        <v>2.9804229130949711E-3</v>
      </c>
      <c r="I346" s="226">
        <v>4.4169519086262099E-2</v>
      </c>
      <c r="J346" s="226">
        <v>0.10477763943696772</v>
      </c>
      <c r="K346" s="226">
        <v>0.10683730185458806</v>
      </c>
      <c r="L346" s="226">
        <v>2.56769575384872E-2</v>
      </c>
      <c r="M346" s="226">
        <v>-1.2256827012485538E-2</v>
      </c>
      <c r="N346" s="226">
        <v>6.3242657525395263E-3</v>
      </c>
      <c r="O346" s="226">
        <v>-4.2596918993363597E-2</v>
      </c>
      <c r="P346" s="226">
        <v>-3.4512518237820311E-2</v>
      </c>
      <c r="Q346" s="226">
        <v>0.17201295853621024</v>
      </c>
      <c r="R346" s="226">
        <v>8.6498938117761437E-2</v>
      </c>
      <c r="S346" s="226">
        <v>2.6678499724326343E-2</v>
      </c>
      <c r="T346" s="226">
        <v>2.4985181266444334E-2</v>
      </c>
      <c r="U346" s="226">
        <v>4.0757028488745073E-2</v>
      </c>
      <c r="V346" s="226">
        <v>-0.18835520292918873</v>
      </c>
      <c r="W346" s="226">
        <v>-0.11568576090658544</v>
      </c>
      <c r="X346" s="226">
        <v>0.17332277674127039</v>
      </c>
      <c r="Y346" s="226">
        <v>-5.3652181500125184E-2</v>
      </c>
      <c r="Z346" s="226">
        <v>-3.7158537625067378E-2</v>
      </c>
      <c r="AA346" s="20">
        <v>7.8541348875537098E-2</v>
      </c>
      <c r="AB346" s="20"/>
      <c r="AC346" s="20"/>
      <c r="AD346" s="20"/>
      <c r="AE346" s="20"/>
      <c r="AF346" s="20"/>
      <c r="AG346" s="9"/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3831</v>
      </c>
      <c r="C347" s="7" t="s">
        <v>188</v>
      </c>
      <c r="D347" s="7">
        <v>20</v>
      </c>
      <c r="E347" s="9" t="s">
        <v>3832</v>
      </c>
      <c r="F347" s="226">
        <v>0.10963933388363234</v>
      </c>
      <c r="G347" s="226">
        <v>4.5513506512695479E-3</v>
      </c>
      <c r="H347" s="226">
        <v>7.573902775533714E-3</v>
      </c>
      <c r="I347" s="226">
        <v>4.8840015060101161E-2</v>
      </c>
      <c r="J347" s="226">
        <v>0.11564063783163991</v>
      </c>
      <c r="K347" s="226">
        <v>-7.0692526481596074E-3</v>
      </c>
      <c r="L347" s="226">
        <v>3.6860540012157994E-3</v>
      </c>
      <c r="M347" s="226">
        <v>-4.0217379357521121E-4</v>
      </c>
      <c r="N347" s="226">
        <v>-3.0439744538346192E-2</v>
      </c>
      <c r="O347" s="226">
        <v>1.463323163973107E-2</v>
      </c>
      <c r="P347" s="226">
        <v>-2.1550354526552407E-2</v>
      </c>
      <c r="Q347" s="226">
        <v>8.1627159903223223E-2</v>
      </c>
      <c r="R347" s="226">
        <v>0.18064232759461119</v>
      </c>
      <c r="S347" s="226">
        <v>-2.9500211749594274E-2</v>
      </c>
      <c r="T347" s="226">
        <v>9.0112146186424713E-2</v>
      </c>
      <c r="U347" s="226">
        <v>2.0741162080480047E-2</v>
      </c>
      <c r="V347" s="226">
        <v>-0.21078098267896317</v>
      </c>
      <c r="W347" s="226">
        <v>-9.2207877253882242E-2</v>
      </c>
      <c r="X347" s="226">
        <v>0.11788145929164484</v>
      </c>
      <c r="Y347" s="226">
        <v>-5.476682219419049E-2</v>
      </c>
      <c r="Z347" s="226">
        <v>-3.2005993572612468E-2</v>
      </c>
      <c r="AA347" s="20">
        <v>-4.2394149937382331E-2</v>
      </c>
      <c r="AB347" s="20"/>
      <c r="AC347" s="20"/>
      <c r="AD347" s="20"/>
      <c r="AE347" s="20"/>
      <c r="AF347" s="20"/>
      <c r="AG347" s="9"/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3831</v>
      </c>
      <c r="C348" s="7" t="s">
        <v>188</v>
      </c>
      <c r="D348" s="7">
        <v>21</v>
      </c>
      <c r="E348" s="9" t="s">
        <v>3832</v>
      </c>
      <c r="F348" s="226">
        <v>0.11363707894707642</v>
      </c>
      <c r="G348" s="226">
        <v>1.3176382722432933E-3</v>
      </c>
      <c r="H348" s="226">
        <v>7.4602798125256164E-3</v>
      </c>
      <c r="I348" s="226">
        <v>4.7690386216558078E-2</v>
      </c>
      <c r="J348" s="226">
        <v>0.11420606511319065</v>
      </c>
      <c r="K348" s="226">
        <v>2.8127469682915685E-2</v>
      </c>
      <c r="L348" s="226">
        <v>-1.1030351769030111E-2</v>
      </c>
      <c r="M348" s="226">
        <v>1.6426682493941858E-3</v>
      </c>
      <c r="N348" s="226">
        <v>4.5027109073614291E-3</v>
      </c>
      <c r="O348" s="226">
        <v>6.565497483353111E-3</v>
      </c>
      <c r="P348" s="226">
        <v>4.8693059863248012E-2</v>
      </c>
      <c r="Q348" s="226">
        <v>0.30579820953977177</v>
      </c>
      <c r="R348" s="226">
        <v>0.11251362458219516</v>
      </c>
      <c r="S348" s="226">
        <v>-2.5703096491670907E-2</v>
      </c>
      <c r="T348" s="226">
        <v>-4.7608583628063084E-2</v>
      </c>
      <c r="U348" s="226">
        <v>5.3946390489243212E-2</v>
      </c>
      <c r="V348" s="226">
        <v>-0.24191816111599018</v>
      </c>
      <c r="W348" s="226">
        <v>-0.17651123104443112</v>
      </c>
      <c r="X348" s="226">
        <v>9.2091107703555997E-2</v>
      </c>
      <c r="Y348" s="226">
        <v>4.2313855972667014E-2</v>
      </c>
      <c r="Z348" s="226">
        <v>5.0375435317096207E-2</v>
      </c>
      <c r="AA348" s="20">
        <v>4.2739374186378631E-2</v>
      </c>
      <c r="AB348" s="20"/>
      <c r="AC348" s="20"/>
      <c r="AD348" s="20"/>
      <c r="AE348" s="20"/>
      <c r="AF348" s="20"/>
      <c r="AG348" s="9"/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3831</v>
      </c>
      <c r="C349" s="7" t="s">
        <v>188</v>
      </c>
      <c r="D349" s="7">
        <v>22</v>
      </c>
      <c r="E349" s="9" t="s">
        <v>3832</v>
      </c>
      <c r="F349" s="226">
        <v>0.15298554531080066</v>
      </c>
      <c r="G349" s="226">
        <v>7.707120224871078E-3</v>
      </c>
      <c r="H349" s="226">
        <v>2.4483932442919354E-2</v>
      </c>
      <c r="I349" s="226">
        <v>8.951373459198475E-2</v>
      </c>
      <c r="J349" s="226">
        <v>0.11967178129069977</v>
      </c>
      <c r="K349" s="226">
        <v>2.2305045549813052E-3</v>
      </c>
      <c r="L349" s="226">
        <v>2.2064697948488643E-2</v>
      </c>
      <c r="M349" s="226">
        <v>2.9178451504703329E-2</v>
      </c>
      <c r="N349" s="226">
        <v>5.0653223773082345E-2</v>
      </c>
      <c r="O349" s="226">
        <v>2.2825967287329219E-2</v>
      </c>
      <c r="P349" s="226">
        <v>5.5460789411703182E-3</v>
      </c>
      <c r="Q349" s="226">
        <v>0.13935391938888575</v>
      </c>
      <c r="R349" s="226">
        <v>5.4528477535405795E-2</v>
      </c>
      <c r="S349" s="226">
        <v>-2.2815423468790619E-2</v>
      </c>
      <c r="T349" s="226">
        <v>-6.0000161618570913E-2</v>
      </c>
      <c r="U349" s="226">
        <v>5.9212993460134422E-2</v>
      </c>
      <c r="V349" s="226">
        <v>-0.17863695364754772</v>
      </c>
      <c r="W349" s="226">
        <v>-0.14332039690430887</v>
      </c>
      <c r="X349" s="226">
        <v>0.18751180258688827</v>
      </c>
      <c r="Y349" s="226">
        <v>-4.1589801003966476E-2</v>
      </c>
      <c r="Z349" s="226">
        <v>9.4542541287716553E-3</v>
      </c>
      <c r="AA349" s="20">
        <v>9.9676426447963484E-2</v>
      </c>
      <c r="AB349" s="20"/>
      <c r="AC349" s="20"/>
      <c r="AD349" s="20"/>
      <c r="AE349" s="20"/>
      <c r="AF349" s="20"/>
      <c r="AG349" s="9"/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3831</v>
      </c>
      <c r="C350" s="7" t="s">
        <v>188</v>
      </c>
      <c r="D350" s="7">
        <v>23</v>
      </c>
      <c r="E350" s="9" t="s">
        <v>3832</v>
      </c>
      <c r="F350" s="226">
        <v>0.12823903480356402</v>
      </c>
      <c r="G350" s="226">
        <v>-4.4467628186705133E-3</v>
      </c>
      <c r="H350" s="226">
        <v>1.1964660221230661E-2</v>
      </c>
      <c r="I350" s="226">
        <v>4.6072256291124214E-2</v>
      </c>
      <c r="J350" s="226">
        <v>0.11278650476485885</v>
      </c>
      <c r="K350" s="226">
        <v>3.6096714688217402E-2</v>
      </c>
      <c r="L350" s="226">
        <v>-1.4182001432429092E-2</v>
      </c>
      <c r="M350" s="226">
        <v>-1.1027475731716474E-2</v>
      </c>
      <c r="N350" s="226">
        <v>0.10981336182141144</v>
      </c>
      <c r="O350" s="226">
        <v>-9.6329680084438096E-2</v>
      </c>
      <c r="P350" s="226">
        <v>6.9652520650565819E-2</v>
      </c>
      <c r="Q350" s="226">
        <v>0.69009459116529226</v>
      </c>
      <c r="R350" s="226">
        <v>-0.16703651257487673</v>
      </c>
      <c r="S350" s="226">
        <v>0.1564923059822505</v>
      </c>
      <c r="T350" s="226">
        <v>0.15041327847481756</v>
      </c>
      <c r="U350" s="226">
        <v>4.8838478489392045E-2</v>
      </c>
      <c r="V350" s="226">
        <v>-0.31392773849312716</v>
      </c>
      <c r="W350" s="226">
        <v>-0.23366810531857807</v>
      </c>
      <c r="X350" s="226">
        <v>6.0717915781260956E-4</v>
      </c>
      <c r="Y350" s="226">
        <v>-6.4230593971976946E-2</v>
      </c>
      <c r="Z350" s="226">
        <v>4.2449188758879819E-2</v>
      </c>
      <c r="AA350" s="20">
        <v>-2.2904040499608813E-2</v>
      </c>
      <c r="AB350" s="20"/>
      <c r="AC350" s="20"/>
      <c r="AD350" s="20"/>
      <c r="AE350" s="20"/>
      <c r="AF350" s="20"/>
      <c r="AG350" s="9"/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3831</v>
      </c>
      <c r="C351" s="7" t="s">
        <v>188</v>
      </c>
      <c r="D351" s="7">
        <v>24</v>
      </c>
      <c r="E351" s="9" t="s">
        <v>3832</v>
      </c>
      <c r="F351" s="226">
        <v>8.7779963050330201E-2</v>
      </c>
      <c r="G351" s="226">
        <v>1.0306967961770219E-2</v>
      </c>
      <c r="H351" s="226">
        <v>-1.1192373729199678E-3</v>
      </c>
      <c r="I351" s="226">
        <v>4.5649600826906278E-2</v>
      </c>
      <c r="J351" s="226">
        <v>7.5042060979044756E-3</v>
      </c>
      <c r="K351" s="226">
        <v>4.8777194763919729E-2</v>
      </c>
      <c r="L351" s="226">
        <v>2.1078840639177088E-5</v>
      </c>
      <c r="M351" s="226">
        <v>3.5268135148547097E-2</v>
      </c>
      <c r="N351" s="226">
        <v>0.10521956645202057</v>
      </c>
      <c r="O351" s="226">
        <v>7.2916702730323024E-2</v>
      </c>
      <c r="P351" s="226">
        <v>-2.4220569095437461E-2</v>
      </c>
      <c r="Q351" s="226">
        <v>0.28256822723202002</v>
      </c>
      <c r="R351" s="226">
        <v>-4.5203538519996256E-2</v>
      </c>
      <c r="S351" s="226">
        <v>0.15031907252043752</v>
      </c>
      <c r="T351" s="226">
        <v>0.1321632900729135</v>
      </c>
      <c r="U351" s="226">
        <v>5.3053106902266167E-2</v>
      </c>
      <c r="V351" s="226">
        <v>-0.25898705385203147</v>
      </c>
      <c r="W351" s="226">
        <v>-0.15919968141518981</v>
      </c>
      <c r="X351" s="226">
        <v>3.524878128395903E-2</v>
      </c>
      <c r="Y351" s="226">
        <v>-0.11213641815518338</v>
      </c>
      <c r="Z351" s="226">
        <v>0.11932037108940219</v>
      </c>
      <c r="AA351" s="20">
        <v>5.0168686600970069E-2</v>
      </c>
      <c r="AB351" s="20"/>
      <c r="AC351" s="20"/>
      <c r="AD351" s="20"/>
      <c r="AE351" s="20"/>
      <c r="AF351" s="20"/>
      <c r="AG351" s="9"/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3831</v>
      </c>
      <c r="C352" s="7" t="s">
        <v>188</v>
      </c>
      <c r="D352" s="7">
        <v>25</v>
      </c>
      <c r="E352" s="9" t="s">
        <v>3832</v>
      </c>
      <c r="F352" s="226">
        <v>0.1605393476438548</v>
      </c>
      <c r="G352" s="226">
        <v>5.8188688535170119E-3</v>
      </c>
      <c r="H352" s="226">
        <v>2.7347912832155652E-2</v>
      </c>
      <c r="I352" s="226">
        <v>0.17017320429679805</v>
      </c>
      <c r="J352" s="226">
        <v>0.1758790136494266</v>
      </c>
      <c r="K352" s="226">
        <v>-9.2937819445399472E-2</v>
      </c>
      <c r="L352" s="226">
        <v>7.354298396622605E-2</v>
      </c>
      <c r="M352" s="226">
        <v>6.1482165572956493E-2</v>
      </c>
      <c r="N352" s="226">
        <v>-4.1485924730995549E-2</v>
      </c>
      <c r="O352" s="226">
        <v>-5.7489264688969088E-3</v>
      </c>
      <c r="P352" s="226">
        <v>0.28565145105407952</v>
      </c>
      <c r="Q352" s="226">
        <v>8.9783140195262456E-2</v>
      </c>
      <c r="R352" s="226">
        <v>-7.4771071531929523E-2</v>
      </c>
      <c r="S352" s="226">
        <v>-2.3679446690725969E-2</v>
      </c>
      <c r="T352" s="226">
        <v>-5.381388129061826E-2</v>
      </c>
      <c r="U352" s="226">
        <v>0.10533398275169947</v>
      </c>
      <c r="V352" s="226">
        <v>-0.10815389786978458</v>
      </c>
      <c r="W352" s="226">
        <v>-0.17400342021527671</v>
      </c>
      <c r="X352" s="226">
        <v>0.13297515724131337</v>
      </c>
      <c r="Y352" s="226">
        <v>-8.605355706236073E-2</v>
      </c>
      <c r="Z352" s="226">
        <v>-3.5795368527344551E-2</v>
      </c>
      <c r="AA352" s="20">
        <v>6.179256145727563E-2</v>
      </c>
      <c r="AB352" s="20"/>
      <c r="AC352" s="20"/>
      <c r="AD352" s="20"/>
      <c r="AE352" s="20"/>
      <c r="AF352" s="20"/>
      <c r="AG352" s="9"/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3839</v>
      </c>
      <c r="C353" s="7" t="s">
        <v>188</v>
      </c>
      <c r="D353" s="7">
        <v>1</v>
      </c>
      <c r="E353" s="9" t="s">
        <v>3832</v>
      </c>
      <c r="F353" s="226">
        <v>5.1948657339585189E-2</v>
      </c>
      <c r="G353" s="226">
        <v>4.8445503222448449E-2</v>
      </c>
      <c r="H353" s="226">
        <v>4.7649344790281128E-2</v>
      </c>
      <c r="I353" s="226">
        <v>4.6819964438564725E-2</v>
      </c>
      <c r="J353" s="226">
        <v>4.6266955100670866E-2</v>
      </c>
      <c r="K353" s="226">
        <v>4.0536612696322215E-2</v>
      </c>
      <c r="L353" s="226">
        <v>4.0962206235160378E-2</v>
      </c>
      <c r="M353" s="226">
        <v>3.9656233612736701E-2</v>
      </c>
      <c r="N353" s="226">
        <v>4.1436817329224898E-2</v>
      </c>
      <c r="O353" s="226">
        <v>4.0897080475015092E-2</v>
      </c>
      <c r="P353" s="226">
        <v>3.9418680543576223E-2</v>
      </c>
      <c r="Q353" s="226">
        <v>4.1659393319023449E-2</v>
      </c>
      <c r="R353" s="226">
        <v>3.7712390228020434E-2</v>
      </c>
      <c r="S353" s="226">
        <v>3.660867668447014E-2</v>
      </c>
      <c r="T353" s="226">
        <v>3.6294850718138205E-2</v>
      </c>
      <c r="U353" s="226">
        <v>3.4264247763743851E-2</v>
      </c>
      <c r="V353" s="226">
        <v>3.0126945972127471E-2</v>
      </c>
      <c r="W353" s="226">
        <v>3.0607635240175478E-2</v>
      </c>
      <c r="X353" s="226">
        <v>3.2769024635456473E-2</v>
      </c>
      <c r="Y353" s="226">
        <v>2.8959922540839598E-2</v>
      </c>
      <c r="Z353" s="226">
        <v>2.8576000673518669E-2</v>
      </c>
      <c r="AA353" s="20">
        <v>2.7854913603412038E-2</v>
      </c>
      <c r="AB353" s="20"/>
      <c r="AC353" s="20"/>
      <c r="AD353" s="20"/>
      <c r="AE353" s="20"/>
      <c r="AF353" s="20"/>
      <c r="AG353" s="9"/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3839</v>
      </c>
      <c r="C354" s="7" t="s">
        <v>188</v>
      </c>
      <c r="D354" s="7">
        <v>2</v>
      </c>
      <c r="E354" s="9" t="s">
        <v>3832</v>
      </c>
      <c r="F354" s="226">
        <v>5.5026160702927276E-2</v>
      </c>
      <c r="G354" s="226">
        <v>5.1616388049800024E-2</v>
      </c>
      <c r="H354" s="226">
        <v>5.1511344897101158E-2</v>
      </c>
      <c r="I354" s="226">
        <v>5.1310663390914175E-2</v>
      </c>
      <c r="J354" s="226">
        <v>4.8804083570965301E-2</v>
      </c>
      <c r="K354" s="226">
        <v>4.4376391019389061E-2</v>
      </c>
      <c r="L354" s="226">
        <v>4.3278890013969958E-2</v>
      </c>
      <c r="M354" s="226">
        <v>4.3320993700391802E-2</v>
      </c>
      <c r="N354" s="226">
        <v>4.4598072027789662E-2</v>
      </c>
      <c r="O354" s="226">
        <v>4.3909842292170979E-2</v>
      </c>
      <c r="P354" s="226">
        <v>4.2780679968031671E-2</v>
      </c>
      <c r="Q354" s="226">
        <v>4.3383394296725677E-2</v>
      </c>
      <c r="R354" s="226">
        <v>4.1430191638096615E-2</v>
      </c>
      <c r="S354" s="226">
        <v>3.8813911119467241E-2</v>
      </c>
      <c r="T354" s="226">
        <v>3.9808187291909949E-2</v>
      </c>
      <c r="U354" s="226">
        <v>3.6748763942562851E-2</v>
      </c>
      <c r="V354" s="226">
        <v>3.2587428893190482E-2</v>
      </c>
      <c r="W354" s="226">
        <v>3.3791772193626023E-2</v>
      </c>
      <c r="X354" s="226">
        <v>3.7951032452435342E-2</v>
      </c>
      <c r="Y354" s="226">
        <v>3.4752387270772865E-2</v>
      </c>
      <c r="Z354" s="226">
        <v>3.4777791191922834E-2</v>
      </c>
      <c r="AA354" s="20">
        <v>3.5378540083303003E-2</v>
      </c>
      <c r="AB354" s="20"/>
      <c r="AC354" s="20"/>
      <c r="AD354" s="20"/>
      <c r="AE354" s="20"/>
      <c r="AF354" s="20"/>
      <c r="AG354" s="9"/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3839</v>
      </c>
      <c r="C355" s="7" t="s">
        <v>188</v>
      </c>
      <c r="D355" s="7">
        <v>3</v>
      </c>
      <c r="E355" s="9" t="s">
        <v>3832</v>
      </c>
      <c r="F355" s="226">
        <v>5.5670099118322811E-2</v>
      </c>
      <c r="G355" s="226">
        <v>5.2063010670027221E-2</v>
      </c>
      <c r="H355" s="226">
        <v>5.2113730710001631E-2</v>
      </c>
      <c r="I355" s="226">
        <v>5.091094021249342E-2</v>
      </c>
      <c r="J355" s="226">
        <v>5.0438849034435518E-2</v>
      </c>
      <c r="K355" s="226">
        <v>4.4703860596971394E-2</v>
      </c>
      <c r="L355" s="226">
        <v>4.3633527940296749E-2</v>
      </c>
      <c r="M355" s="226">
        <v>4.3758596525421037E-2</v>
      </c>
      <c r="N355" s="226">
        <v>4.4302391517738876E-2</v>
      </c>
      <c r="O355" s="226">
        <v>4.5667354713789132E-2</v>
      </c>
      <c r="P355" s="226">
        <v>4.261969152450254E-2</v>
      </c>
      <c r="Q355" s="226">
        <v>4.4241019710034024E-2</v>
      </c>
      <c r="R355" s="226">
        <v>4.1536973214492678E-2</v>
      </c>
      <c r="S355" s="226">
        <v>3.9080889565923149E-2</v>
      </c>
      <c r="T355" s="226">
        <v>3.7852544162964095E-2</v>
      </c>
      <c r="U355" s="226">
        <v>3.5884604712683593E-2</v>
      </c>
      <c r="V355" s="226">
        <v>3.1958752236315141E-2</v>
      </c>
      <c r="W355" s="226">
        <v>3.3641604859922347E-2</v>
      </c>
      <c r="X355" s="226">
        <v>3.6497944685010594E-2</v>
      </c>
      <c r="Y355" s="226">
        <v>3.3303008717635516E-2</v>
      </c>
      <c r="Z355" s="226">
        <v>3.2450962373337944E-2</v>
      </c>
      <c r="AA355" s="20">
        <v>3.4625002518964991E-2</v>
      </c>
      <c r="AB355" s="20"/>
      <c r="AC355" s="20"/>
      <c r="AD355" s="20"/>
      <c r="AE355" s="20"/>
      <c r="AF355" s="20"/>
      <c r="AG355" s="9"/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3839</v>
      </c>
      <c r="C356" s="7" t="s">
        <v>188</v>
      </c>
      <c r="D356" s="7">
        <v>5</v>
      </c>
      <c r="E356" s="9" t="s">
        <v>3832</v>
      </c>
      <c r="F356" s="226">
        <v>5.1973564618874785E-2</v>
      </c>
      <c r="G356" s="226">
        <v>4.8223497821741554E-2</v>
      </c>
      <c r="H356" s="226">
        <v>4.7824156546389288E-2</v>
      </c>
      <c r="I356" s="226">
        <v>4.8086320024268665E-2</v>
      </c>
      <c r="J356" s="226">
        <v>4.5274050839139962E-2</v>
      </c>
      <c r="K356" s="226">
        <v>4.1115017519604433E-2</v>
      </c>
      <c r="L356" s="226">
        <v>4.0051585164197837E-2</v>
      </c>
      <c r="M356" s="226">
        <v>4.0976095632572623E-2</v>
      </c>
      <c r="N356" s="226">
        <v>4.1416959412400894E-2</v>
      </c>
      <c r="O356" s="226">
        <v>4.2579464531704102E-2</v>
      </c>
      <c r="P356" s="226">
        <v>3.8822697094188709E-2</v>
      </c>
      <c r="Q356" s="226">
        <v>4.1031084932607244E-2</v>
      </c>
      <c r="R356" s="226">
        <v>3.942888857829463E-2</v>
      </c>
      <c r="S356" s="226">
        <v>3.6824451033176706E-2</v>
      </c>
      <c r="T356" s="226">
        <v>3.297019180812924E-2</v>
      </c>
      <c r="U356" s="226">
        <v>3.3790420071017846E-2</v>
      </c>
      <c r="V356" s="226">
        <v>2.9705196331723697E-2</v>
      </c>
      <c r="W356" s="226">
        <v>3.0271656757328978E-2</v>
      </c>
      <c r="X356" s="226">
        <v>3.2353319461611109E-2</v>
      </c>
      <c r="Y356" s="226">
        <v>3.1018058010345528E-2</v>
      </c>
      <c r="Z356" s="226">
        <v>3.0883148470477108E-2</v>
      </c>
      <c r="AA356" s="20">
        <v>2.9420397019274975E-2</v>
      </c>
      <c r="AB356" s="20"/>
      <c r="AC356" s="20"/>
      <c r="AD356" s="20"/>
      <c r="AE356" s="20"/>
      <c r="AF356" s="20"/>
      <c r="AG356" s="9"/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3839</v>
      </c>
      <c r="C357" s="7" t="s">
        <v>188</v>
      </c>
      <c r="D357" s="7">
        <v>9</v>
      </c>
      <c r="E357" s="9" t="s">
        <v>3832</v>
      </c>
      <c r="F357" s="226">
        <v>5.1758312173947725E-2</v>
      </c>
      <c r="G357" s="226">
        <v>4.849645189199138E-2</v>
      </c>
      <c r="H357" s="226">
        <v>4.7660017405808108E-2</v>
      </c>
      <c r="I357" s="226">
        <v>4.7644406025326949E-2</v>
      </c>
      <c r="J357" s="226">
        <v>4.7639016688497883E-2</v>
      </c>
      <c r="K357" s="226">
        <v>4.1464737187159588E-2</v>
      </c>
      <c r="L357" s="226">
        <v>4.0567864227812195E-2</v>
      </c>
      <c r="M357" s="226">
        <v>4.0470679499673916E-2</v>
      </c>
      <c r="N357" s="226">
        <v>4.0893670726273881E-2</v>
      </c>
      <c r="O357" s="226">
        <v>4.0882118504016046E-2</v>
      </c>
      <c r="P357" s="226">
        <v>4.0195289969749061E-2</v>
      </c>
      <c r="Q357" s="226">
        <v>4.1507044202102453E-2</v>
      </c>
      <c r="R357" s="226">
        <v>3.8078070195154329E-2</v>
      </c>
      <c r="S357" s="226">
        <v>3.6226669714147612E-2</v>
      </c>
      <c r="T357" s="226">
        <v>3.5643692286051694E-2</v>
      </c>
      <c r="U357" s="226">
        <v>3.4889114803957164E-2</v>
      </c>
      <c r="V357" s="226">
        <v>2.939177472046994E-2</v>
      </c>
      <c r="W357" s="226">
        <v>2.9652456414297E-2</v>
      </c>
      <c r="X357" s="226">
        <v>2.850376487584081E-2</v>
      </c>
      <c r="Y357" s="226">
        <v>2.9140909037178787E-2</v>
      </c>
      <c r="Z357" s="226">
        <v>3.0216628705524082E-2</v>
      </c>
      <c r="AA357" s="20">
        <v>2.7362560166767812E-2</v>
      </c>
      <c r="AB357" s="20"/>
      <c r="AC357" s="20"/>
      <c r="AD357" s="20"/>
      <c r="AE357" s="20"/>
      <c r="AF357" s="20"/>
      <c r="AG357" s="9"/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3839</v>
      </c>
      <c r="C358" s="7" t="s">
        <v>188</v>
      </c>
      <c r="D358" s="7">
        <v>10</v>
      </c>
      <c r="E358" s="9" t="s">
        <v>3832</v>
      </c>
      <c r="F358" s="226">
        <v>5.7381557073025127E-2</v>
      </c>
      <c r="G358" s="226">
        <v>5.4409760907219308E-2</v>
      </c>
      <c r="H358" s="226">
        <v>5.4294354538844042E-2</v>
      </c>
      <c r="I358" s="226">
        <v>5.3573825995257493E-2</v>
      </c>
      <c r="J358" s="226">
        <v>5.1072246880550801E-2</v>
      </c>
      <c r="K358" s="226">
        <v>4.7042476500325489E-2</v>
      </c>
      <c r="L358" s="226">
        <v>4.5682158151566392E-2</v>
      </c>
      <c r="M358" s="226">
        <v>4.5731039589981315E-2</v>
      </c>
      <c r="N358" s="226">
        <v>4.7533754941714468E-2</v>
      </c>
      <c r="O358" s="226">
        <v>4.6208987428032672E-2</v>
      </c>
      <c r="P358" s="226">
        <v>4.6656845067351634E-2</v>
      </c>
      <c r="Q358" s="226">
        <v>4.7321750634472776E-2</v>
      </c>
      <c r="R358" s="226">
        <v>4.0999771749467284E-2</v>
      </c>
      <c r="S358" s="226">
        <v>4.0015009770084681E-2</v>
      </c>
      <c r="T358" s="226">
        <v>3.889940376149896E-2</v>
      </c>
      <c r="U358" s="226">
        <v>3.8316027913757385E-2</v>
      </c>
      <c r="V358" s="226">
        <v>3.522745781811458E-2</v>
      </c>
      <c r="W358" s="226">
        <v>3.3512672258124515E-2</v>
      </c>
      <c r="X358" s="226">
        <v>3.5882271366623059E-2</v>
      </c>
      <c r="Y358" s="226">
        <v>3.6450697802131581E-2</v>
      </c>
      <c r="Z358" s="226">
        <v>4.0076629085090062E-2</v>
      </c>
      <c r="AA358" s="20">
        <v>3.7712128565407801E-2</v>
      </c>
      <c r="AB358" s="20"/>
      <c r="AC358" s="20"/>
      <c r="AD358" s="20"/>
      <c r="AE358" s="20"/>
      <c r="AF358" s="20"/>
      <c r="AG358" s="9"/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3839</v>
      </c>
      <c r="C359" s="7" t="s">
        <v>188</v>
      </c>
      <c r="D359" s="7">
        <v>11</v>
      </c>
      <c r="E359" s="9" t="s">
        <v>3832</v>
      </c>
      <c r="F359" s="226">
        <v>5.7441301731388943E-2</v>
      </c>
      <c r="G359" s="226">
        <v>5.411282220703871E-2</v>
      </c>
      <c r="H359" s="226">
        <v>5.2736202245490027E-2</v>
      </c>
      <c r="I359" s="226">
        <v>5.3570615756819838E-2</v>
      </c>
      <c r="J359" s="226">
        <v>5.0945908646827243E-2</v>
      </c>
      <c r="K359" s="226">
        <v>4.3980845634469821E-2</v>
      </c>
      <c r="L359" s="226">
        <v>4.5658603643180834E-2</v>
      </c>
      <c r="M359" s="226">
        <v>4.4837675225920567E-2</v>
      </c>
      <c r="N359" s="226">
        <v>4.7625469185067298E-2</v>
      </c>
      <c r="O359" s="226">
        <v>4.775008535478828E-2</v>
      </c>
      <c r="P359" s="226">
        <v>4.541447828999029E-2</v>
      </c>
      <c r="Q359" s="226">
        <v>4.6260281490467861E-2</v>
      </c>
      <c r="R359" s="226">
        <v>4.3451237257522951E-2</v>
      </c>
      <c r="S359" s="226">
        <v>4.0961203118614647E-2</v>
      </c>
      <c r="T359" s="226">
        <v>3.943356211707795E-2</v>
      </c>
      <c r="U359" s="226">
        <v>3.8149435168397236E-2</v>
      </c>
      <c r="V359" s="226">
        <v>3.402852886466888E-2</v>
      </c>
      <c r="W359" s="226">
        <v>3.5129929184742253E-2</v>
      </c>
      <c r="X359" s="226">
        <v>3.8885939267503639E-2</v>
      </c>
      <c r="Y359" s="226">
        <v>3.6778042310182169E-2</v>
      </c>
      <c r="Z359" s="226">
        <v>3.8417672675233307E-2</v>
      </c>
      <c r="AA359" s="20">
        <v>3.9163676631889216E-2</v>
      </c>
      <c r="AB359" s="20"/>
      <c r="AC359" s="20"/>
      <c r="AD359" s="20"/>
      <c r="AE359" s="20"/>
      <c r="AF359" s="20"/>
      <c r="AG359" s="9"/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3839</v>
      </c>
      <c r="C360" s="7" t="s">
        <v>188</v>
      </c>
      <c r="D360" s="7">
        <v>12</v>
      </c>
      <c r="E360" s="9" t="s">
        <v>3832</v>
      </c>
      <c r="F360" s="226">
        <v>5.1282703356106268E-2</v>
      </c>
      <c r="G360" s="226">
        <v>4.8710401732588518E-2</v>
      </c>
      <c r="H360" s="226">
        <v>4.7965582267026241E-2</v>
      </c>
      <c r="I360" s="226">
        <v>4.6132931658924708E-2</v>
      </c>
      <c r="J360" s="226">
        <v>4.4076361788761433E-2</v>
      </c>
      <c r="K360" s="226">
        <v>4.0097386066052898E-2</v>
      </c>
      <c r="L360" s="226">
        <v>4.0149269866051801E-2</v>
      </c>
      <c r="M360" s="226">
        <v>3.9472005973215173E-2</v>
      </c>
      <c r="N360" s="226">
        <v>4.0188272568372214E-2</v>
      </c>
      <c r="O360" s="226">
        <v>4.0458345293489073E-2</v>
      </c>
      <c r="P360" s="226">
        <v>3.831867718999802E-2</v>
      </c>
      <c r="Q360" s="226">
        <v>4.1204512223830661E-2</v>
      </c>
      <c r="R360" s="226">
        <v>3.644280304476151E-2</v>
      </c>
      <c r="S360" s="226">
        <v>3.5971295265842473E-2</v>
      </c>
      <c r="T360" s="226">
        <v>3.7000930733902336E-2</v>
      </c>
      <c r="U360" s="226">
        <v>3.465142948295831E-2</v>
      </c>
      <c r="V360" s="226">
        <v>2.8743268824549258E-2</v>
      </c>
      <c r="W360" s="226">
        <v>2.9685907853195491E-2</v>
      </c>
      <c r="X360" s="226">
        <v>3.1117188378890021E-2</v>
      </c>
      <c r="Y360" s="226">
        <v>2.7415389197357434E-2</v>
      </c>
      <c r="Z360" s="226">
        <v>2.5950998027229905E-2</v>
      </c>
      <c r="AA360" s="20">
        <v>2.4777995708215914E-2</v>
      </c>
      <c r="AB360" s="20"/>
      <c r="AC360" s="20"/>
      <c r="AD360" s="20"/>
      <c r="AE360" s="20"/>
      <c r="AF360" s="20"/>
      <c r="AG360" s="9"/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3839</v>
      </c>
      <c r="C361" s="7" t="s">
        <v>188</v>
      </c>
      <c r="D361" s="7">
        <v>13</v>
      </c>
      <c r="E361" s="9" t="s">
        <v>3832</v>
      </c>
      <c r="F361" s="226">
        <v>5.4989630355887262E-2</v>
      </c>
      <c r="G361" s="226">
        <v>5.2709256475036576E-2</v>
      </c>
      <c r="H361" s="226">
        <v>5.2443581174499834E-2</v>
      </c>
      <c r="I361" s="226">
        <v>5.0608271914178826E-2</v>
      </c>
      <c r="J361" s="226">
        <v>4.824788058007555E-2</v>
      </c>
      <c r="K361" s="226">
        <v>4.4075417684986982E-2</v>
      </c>
      <c r="L361" s="226">
        <v>4.4395211523346731E-2</v>
      </c>
      <c r="M361" s="226">
        <v>4.3555591899598164E-2</v>
      </c>
      <c r="N361" s="226">
        <v>4.5454190518352901E-2</v>
      </c>
      <c r="O361" s="226">
        <v>4.4907719115433356E-2</v>
      </c>
      <c r="P361" s="226">
        <v>4.2884196851240793E-2</v>
      </c>
      <c r="Q361" s="226">
        <v>4.4562585713004761E-2</v>
      </c>
      <c r="R361" s="226">
        <v>4.0382097012250151E-2</v>
      </c>
      <c r="S361" s="226">
        <v>3.967739555023117E-2</v>
      </c>
      <c r="T361" s="226">
        <v>3.8960399196813295E-2</v>
      </c>
      <c r="U361" s="226">
        <v>3.7297139389261914E-2</v>
      </c>
      <c r="V361" s="226">
        <v>3.3179511530978624E-2</v>
      </c>
      <c r="W361" s="226">
        <v>3.4256495090302146E-2</v>
      </c>
      <c r="X361" s="226">
        <v>3.6009750852032424E-2</v>
      </c>
      <c r="Y361" s="226">
        <v>3.377072250918213E-2</v>
      </c>
      <c r="Z361" s="226">
        <v>3.4587534239483408E-2</v>
      </c>
      <c r="AA361" s="20">
        <v>3.3697225811601214E-2</v>
      </c>
      <c r="AB361" s="20"/>
      <c r="AC361" s="20"/>
      <c r="AD361" s="20"/>
      <c r="AE361" s="20"/>
      <c r="AF361" s="20"/>
      <c r="AG361" s="9"/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3839</v>
      </c>
      <c r="C362" s="7" t="s">
        <v>188</v>
      </c>
      <c r="D362" s="7">
        <v>14</v>
      </c>
      <c r="E362" s="9" t="s">
        <v>3832</v>
      </c>
      <c r="F362" s="226">
        <v>5.6734711571837307E-2</v>
      </c>
      <c r="G362" s="226">
        <v>5.3603290467468694E-2</v>
      </c>
      <c r="H362" s="226">
        <v>5.3453567007467367E-2</v>
      </c>
      <c r="I362" s="226">
        <v>5.2026464462886543E-2</v>
      </c>
      <c r="J362" s="226">
        <v>5.0867057011145765E-2</v>
      </c>
      <c r="K362" s="226">
        <v>4.5143912309127079E-2</v>
      </c>
      <c r="L362" s="226">
        <v>4.4607349746404651E-2</v>
      </c>
      <c r="M362" s="226">
        <v>4.4425859349963417E-2</v>
      </c>
      <c r="N362" s="226">
        <v>4.4648204191583649E-2</v>
      </c>
      <c r="O362" s="226">
        <v>4.4868885567741941E-2</v>
      </c>
      <c r="P362" s="226">
        <v>4.4285138487498578E-2</v>
      </c>
      <c r="Q362" s="226">
        <v>4.4055721722572841E-2</v>
      </c>
      <c r="R362" s="226">
        <v>4.2115575385828379E-2</v>
      </c>
      <c r="S362" s="226">
        <v>4.2096171237208602E-2</v>
      </c>
      <c r="T362" s="226">
        <v>3.6916905580355958E-2</v>
      </c>
      <c r="U362" s="226">
        <v>3.6159807067416727E-2</v>
      </c>
      <c r="V362" s="226">
        <v>3.7221375155305589E-2</v>
      </c>
      <c r="W362" s="226">
        <v>3.5824336790601798E-2</v>
      </c>
      <c r="X362" s="226">
        <v>3.6634506250469032E-2</v>
      </c>
      <c r="Y362" s="226">
        <v>3.4433855746553416E-2</v>
      </c>
      <c r="Z362" s="226">
        <v>3.8872056718579039E-2</v>
      </c>
      <c r="AA362" s="20">
        <v>3.9086886762949018E-2</v>
      </c>
      <c r="AB362" s="20"/>
      <c r="AC362" s="20"/>
      <c r="AD362" s="20"/>
      <c r="AE362" s="20"/>
      <c r="AF362" s="20"/>
      <c r="AG362" s="9"/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3839</v>
      </c>
      <c r="C363" s="7" t="s">
        <v>188</v>
      </c>
      <c r="D363" s="7">
        <v>17</v>
      </c>
      <c r="E363" s="9" t="s">
        <v>3832</v>
      </c>
      <c r="F363" s="226">
        <v>5.5476460192824137E-2</v>
      </c>
      <c r="G363" s="226">
        <v>5.2081490835363391E-2</v>
      </c>
      <c r="H363" s="226">
        <v>5.2013221364077628E-2</v>
      </c>
      <c r="I363" s="226">
        <v>5.1416822580828532E-2</v>
      </c>
      <c r="J363" s="226">
        <v>4.7535221274183553E-2</v>
      </c>
      <c r="K363" s="226">
        <v>4.4574364941222321E-2</v>
      </c>
      <c r="L363" s="226">
        <v>4.4220418293607906E-2</v>
      </c>
      <c r="M363" s="226">
        <v>4.4325113604254292E-2</v>
      </c>
      <c r="N363" s="226">
        <v>4.5306768529017646E-2</v>
      </c>
      <c r="O363" s="226">
        <v>4.4114095125929537E-2</v>
      </c>
      <c r="P363" s="226">
        <v>4.3032114680829736E-2</v>
      </c>
      <c r="Q363" s="226">
        <v>4.560571538605733E-2</v>
      </c>
      <c r="R363" s="226">
        <v>3.9672451937593202E-2</v>
      </c>
      <c r="S363" s="226">
        <v>3.7976905100985288E-2</v>
      </c>
      <c r="T363" s="226">
        <v>3.9469904749455331E-2</v>
      </c>
      <c r="U363" s="226">
        <v>3.6843897576946769E-2</v>
      </c>
      <c r="V363" s="226">
        <v>3.4455158741388429E-2</v>
      </c>
      <c r="W363" s="226">
        <v>3.5448814946992015E-2</v>
      </c>
      <c r="X363" s="226">
        <v>3.5562064106013758E-2</v>
      </c>
      <c r="Y363" s="226">
        <v>3.2057706077606607E-2</v>
      </c>
      <c r="Z363" s="226">
        <v>3.5011724890589159E-2</v>
      </c>
      <c r="AA363" s="20">
        <v>3.4285642726629081E-2</v>
      </c>
      <c r="AB363" s="20"/>
      <c r="AC363" s="20"/>
      <c r="AD363" s="20"/>
      <c r="AE363" s="20"/>
      <c r="AF363" s="20"/>
      <c r="AG363" s="9"/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3839</v>
      </c>
      <c r="C364" s="7" t="s">
        <v>188</v>
      </c>
      <c r="D364" s="7">
        <v>18</v>
      </c>
      <c r="E364" s="9" t="s">
        <v>3832</v>
      </c>
      <c r="F364" s="226">
        <v>5.5838133352346206E-2</v>
      </c>
      <c r="G364" s="226">
        <v>5.166922376469528E-2</v>
      </c>
      <c r="H364" s="226">
        <v>5.168200457258762E-2</v>
      </c>
      <c r="I364" s="226">
        <v>5.116760836259418E-2</v>
      </c>
      <c r="J364" s="226">
        <v>4.947133881999588E-2</v>
      </c>
      <c r="K364" s="226">
        <v>4.4750718816295956E-2</v>
      </c>
      <c r="L364" s="226">
        <v>4.3259556479109194E-2</v>
      </c>
      <c r="M364" s="226">
        <v>4.3710768812193046E-2</v>
      </c>
      <c r="N364" s="226">
        <v>4.4895009768230271E-2</v>
      </c>
      <c r="O364" s="226">
        <v>4.5383743431837459E-2</v>
      </c>
      <c r="P364" s="226">
        <v>4.2317676437575349E-2</v>
      </c>
      <c r="Q364" s="226">
        <v>4.5681077720933772E-2</v>
      </c>
      <c r="R364" s="226">
        <v>4.1993772355873531E-2</v>
      </c>
      <c r="S364" s="226">
        <v>3.7566791670042253E-2</v>
      </c>
      <c r="T364" s="226">
        <v>3.7429441729863296E-2</v>
      </c>
      <c r="U364" s="226">
        <v>3.627889316091519E-2</v>
      </c>
      <c r="V364" s="226">
        <v>3.1415196388189487E-2</v>
      </c>
      <c r="W364" s="226">
        <v>3.2196245801799646E-2</v>
      </c>
      <c r="X364" s="226">
        <v>3.5623664253688229E-2</v>
      </c>
      <c r="Y364" s="226">
        <v>3.2402807055653265E-2</v>
      </c>
      <c r="Z364" s="226">
        <v>3.3353415952646834E-2</v>
      </c>
      <c r="AA364" s="20">
        <v>3.3307972863626932E-2</v>
      </c>
      <c r="AB364" s="20"/>
      <c r="AC364" s="20"/>
      <c r="AD364" s="20"/>
      <c r="AE364" s="20"/>
      <c r="AF364" s="20"/>
      <c r="AG364" s="9"/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3839</v>
      </c>
      <c r="C365" s="7" t="s">
        <v>188</v>
      </c>
      <c r="D365" s="7">
        <v>19</v>
      </c>
      <c r="E365" s="9" t="s">
        <v>3832</v>
      </c>
      <c r="F365" s="226">
        <v>5.6892124358153523E-2</v>
      </c>
      <c r="G365" s="226">
        <v>5.3509785222119688E-2</v>
      </c>
      <c r="H365" s="226">
        <v>5.3097638345330003E-2</v>
      </c>
      <c r="I365" s="226">
        <v>5.2516149282630251E-2</v>
      </c>
      <c r="J365" s="226">
        <v>5.0098015219584978E-2</v>
      </c>
      <c r="K365" s="226">
        <v>4.7057291401022938E-2</v>
      </c>
      <c r="L365" s="226">
        <v>4.5524034324231577E-2</v>
      </c>
      <c r="M365" s="226">
        <v>4.4774952297742594E-2</v>
      </c>
      <c r="N365" s="226">
        <v>4.5676159969991526E-2</v>
      </c>
      <c r="O365" s="226">
        <v>4.4296902710809209E-2</v>
      </c>
      <c r="P365" s="226">
        <v>4.4094783291038303E-2</v>
      </c>
      <c r="Q365" s="226">
        <v>4.6738274903842664E-2</v>
      </c>
      <c r="R365" s="226">
        <v>4.2041421698599424E-2</v>
      </c>
      <c r="S365" s="226">
        <v>4.0238534969947705E-2</v>
      </c>
      <c r="T365" s="226">
        <v>3.9636857750092166E-2</v>
      </c>
      <c r="U365" s="226">
        <v>3.7133027457494854E-2</v>
      </c>
      <c r="V365" s="226">
        <v>3.2923324091305058E-2</v>
      </c>
      <c r="W365" s="226">
        <v>3.4312536937881541E-2</v>
      </c>
      <c r="X365" s="226">
        <v>3.7785629248403535E-2</v>
      </c>
      <c r="Y365" s="226">
        <v>3.4383876162506398E-2</v>
      </c>
      <c r="Z365" s="226">
        <v>3.4922951631807371E-2</v>
      </c>
      <c r="AA365" s="20">
        <v>3.6539863620922708E-2</v>
      </c>
      <c r="AB365" s="20"/>
      <c r="AC365" s="20"/>
      <c r="AD365" s="20"/>
      <c r="AE365" s="20"/>
      <c r="AF365" s="20"/>
      <c r="AG365" s="9"/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3839</v>
      </c>
      <c r="C366" s="7" t="s">
        <v>188</v>
      </c>
      <c r="D366" s="7">
        <v>20</v>
      </c>
      <c r="E366" s="9" t="s">
        <v>3832</v>
      </c>
      <c r="F366" s="226">
        <v>5.7174480620404616E-2</v>
      </c>
      <c r="G366" s="226">
        <v>5.3174903282715465E-2</v>
      </c>
      <c r="H366" s="226">
        <v>5.3420196162832015E-2</v>
      </c>
      <c r="I366" s="226">
        <v>5.2880113004285204E-2</v>
      </c>
      <c r="J366" s="226">
        <v>5.0928113757076614E-2</v>
      </c>
      <c r="K366" s="226">
        <v>4.5418026675766499E-2</v>
      </c>
      <c r="L366" s="226">
        <v>4.5130933693899811E-2</v>
      </c>
      <c r="M366" s="226">
        <v>4.5238007870880073E-2</v>
      </c>
      <c r="N366" s="226">
        <v>4.5286164763319967E-2</v>
      </c>
      <c r="O366" s="226">
        <v>4.5652714963715091E-2</v>
      </c>
      <c r="P366" s="226">
        <v>4.4261233035538389E-2</v>
      </c>
      <c r="Q366" s="226">
        <v>4.548607478371032E-2</v>
      </c>
      <c r="R366" s="226">
        <v>4.4123117848513402E-2</v>
      </c>
      <c r="S366" s="226">
        <v>4.0004647188611742E-2</v>
      </c>
      <c r="T366" s="226">
        <v>4.1756727647051989E-2</v>
      </c>
      <c r="U366" s="226">
        <v>3.8200944738281603E-2</v>
      </c>
      <c r="V366" s="226">
        <v>3.3816439742027235E-2</v>
      </c>
      <c r="W366" s="226">
        <v>3.5682601644690871E-2</v>
      </c>
      <c r="X366" s="226">
        <v>3.8103096115060429E-2</v>
      </c>
      <c r="Y366" s="226">
        <v>3.5922039040543481E-2</v>
      </c>
      <c r="Z366" s="226">
        <v>3.7194594069631319E-2</v>
      </c>
      <c r="AA366" s="20">
        <v>3.6805317901483635E-2</v>
      </c>
      <c r="AB366" s="20"/>
      <c r="AC366" s="20"/>
      <c r="AD366" s="20"/>
      <c r="AE366" s="20"/>
      <c r="AF366" s="20"/>
      <c r="AG366" s="9"/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3839</v>
      </c>
      <c r="C367" s="7" t="s">
        <v>188</v>
      </c>
      <c r="D367" s="7">
        <v>21</v>
      </c>
      <c r="E367" s="9" t="s">
        <v>3832</v>
      </c>
      <c r="F367" s="226">
        <v>5.4611640981049051E-2</v>
      </c>
      <c r="G367" s="226">
        <v>5.1660075240469727E-2</v>
      </c>
      <c r="H367" s="226">
        <v>5.2234887429001675E-2</v>
      </c>
      <c r="I367" s="226">
        <v>5.126476817008789E-2</v>
      </c>
      <c r="J367" s="226">
        <v>4.8773835391139692E-2</v>
      </c>
      <c r="K367" s="226">
        <v>4.4130382066905893E-2</v>
      </c>
      <c r="L367" s="226">
        <v>4.326054869699017E-2</v>
      </c>
      <c r="M367" s="226">
        <v>4.3238234009901434E-2</v>
      </c>
      <c r="N367" s="226">
        <v>4.3859407939001206E-2</v>
      </c>
      <c r="O367" s="226">
        <v>4.3443082044557532E-2</v>
      </c>
      <c r="P367" s="226">
        <v>4.3540258098547592E-2</v>
      </c>
      <c r="Q367" s="226">
        <v>4.6683267585274427E-2</v>
      </c>
      <c r="R367" s="226">
        <v>4.1709158855764851E-2</v>
      </c>
      <c r="S367" s="226">
        <v>3.9152965528686634E-2</v>
      </c>
      <c r="T367" s="226">
        <v>3.7621783498319135E-2</v>
      </c>
      <c r="U367" s="226">
        <v>3.5907127651053743E-2</v>
      </c>
      <c r="V367" s="226">
        <v>3.1501810183029243E-2</v>
      </c>
      <c r="W367" s="226">
        <v>3.2110492428312626E-2</v>
      </c>
      <c r="X367" s="226">
        <v>3.4585457036866135E-2</v>
      </c>
      <c r="Y367" s="226">
        <v>3.4346195736433327E-2</v>
      </c>
      <c r="Z367" s="226">
        <v>3.4888946945481683E-2</v>
      </c>
      <c r="AA367" s="20">
        <v>3.4494558570905776E-2</v>
      </c>
      <c r="AB367" s="20"/>
      <c r="AC367" s="20"/>
      <c r="AD367" s="20"/>
      <c r="AE367" s="20"/>
      <c r="AF367" s="20"/>
      <c r="AG367" s="9"/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3839</v>
      </c>
      <c r="C368" s="7" t="s">
        <v>188</v>
      </c>
      <c r="D368" s="7">
        <v>22</v>
      </c>
      <c r="E368" s="9" t="s">
        <v>3832</v>
      </c>
      <c r="F368" s="226">
        <v>5.7772614477407044E-2</v>
      </c>
      <c r="G368" s="226">
        <v>5.3520209015511286E-2</v>
      </c>
      <c r="H368" s="226">
        <v>5.3954334974121776E-2</v>
      </c>
      <c r="I368" s="226">
        <v>5.4066605642576177E-2</v>
      </c>
      <c r="J368" s="226">
        <v>5.0955271412071595E-2</v>
      </c>
      <c r="K368" s="226">
        <v>4.5513658810392155E-2</v>
      </c>
      <c r="L368" s="226">
        <v>4.5445252925329215E-2</v>
      </c>
      <c r="M368" s="226">
        <v>4.5572887381407787E-2</v>
      </c>
      <c r="N368" s="226">
        <v>4.6805158267443761E-2</v>
      </c>
      <c r="O368" s="226">
        <v>4.5849560051501287E-2</v>
      </c>
      <c r="P368" s="226">
        <v>4.4517736746875786E-2</v>
      </c>
      <c r="Q368" s="226">
        <v>4.61258850660477E-2</v>
      </c>
      <c r="R368" s="226">
        <v>4.1628209556695703E-2</v>
      </c>
      <c r="S368" s="226">
        <v>3.964651299043883E-2</v>
      </c>
      <c r="T368" s="226">
        <v>3.8746914443626754E-2</v>
      </c>
      <c r="U368" s="226">
        <v>3.8183910662538581E-2</v>
      </c>
      <c r="V368" s="226">
        <v>3.3550260149322546E-2</v>
      </c>
      <c r="W368" s="226">
        <v>3.441503464592395E-2</v>
      </c>
      <c r="X368" s="226">
        <v>3.8613258317541005E-2</v>
      </c>
      <c r="Y368" s="226">
        <v>3.5329931275343389E-2</v>
      </c>
      <c r="Z368" s="226">
        <v>3.6420976902360271E-2</v>
      </c>
      <c r="AA368" s="20">
        <v>3.7459647605191888E-2</v>
      </c>
      <c r="AB368" s="20"/>
      <c r="AC368" s="20"/>
      <c r="AD368" s="20"/>
      <c r="AE368" s="20"/>
      <c r="AF368" s="20"/>
      <c r="AG368" s="9"/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3839</v>
      </c>
      <c r="C369" s="7" t="s">
        <v>188</v>
      </c>
      <c r="D369" s="7">
        <v>23</v>
      </c>
      <c r="E369" s="9" t="s">
        <v>3832</v>
      </c>
      <c r="F369" s="226">
        <v>5.7135477398311915E-2</v>
      </c>
      <c r="G369" s="226">
        <v>5.3342106978916212E-2</v>
      </c>
      <c r="H369" s="226">
        <v>5.3271215927779711E-2</v>
      </c>
      <c r="I369" s="226">
        <v>5.2597436141604691E-2</v>
      </c>
      <c r="J369" s="226">
        <v>4.9866509946033984E-2</v>
      </c>
      <c r="K369" s="226">
        <v>4.5267968677608489E-2</v>
      </c>
      <c r="L369" s="226">
        <v>4.4344637576905009E-2</v>
      </c>
      <c r="M369" s="226">
        <v>4.4470197448532228E-2</v>
      </c>
      <c r="N369" s="226">
        <v>4.7372819057214133E-2</v>
      </c>
      <c r="O369" s="226">
        <v>4.3323399005626248E-2</v>
      </c>
      <c r="P369" s="226">
        <v>4.5289719744138909E-2</v>
      </c>
      <c r="Q369" s="226">
        <v>5.3910577492669712E-2</v>
      </c>
      <c r="R369" s="226">
        <v>3.7766830518112651E-2</v>
      </c>
      <c r="S369" s="226">
        <v>4.2325150730760833E-2</v>
      </c>
      <c r="T369" s="226">
        <v>4.2026217428380613E-2</v>
      </c>
      <c r="U369" s="226">
        <v>3.865191614031846E-2</v>
      </c>
      <c r="V369" s="226">
        <v>3.2187170513274098E-2</v>
      </c>
      <c r="W369" s="226">
        <v>3.3011867262244247E-2</v>
      </c>
      <c r="X369" s="226">
        <v>3.6367100017449486E-2</v>
      </c>
      <c r="Y369" s="226">
        <v>3.6627411983097047E-2</v>
      </c>
      <c r="Z369" s="226">
        <v>3.866185723193756E-2</v>
      </c>
      <c r="AA369" s="20">
        <v>3.6969603383396471E-2</v>
      </c>
      <c r="AB369" s="20"/>
      <c r="AC369" s="20"/>
      <c r="AD369" s="20"/>
      <c r="AE369" s="20"/>
      <c r="AF369" s="20"/>
      <c r="AG369" s="9"/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3839</v>
      </c>
      <c r="C370" s="7" t="s">
        <v>188</v>
      </c>
      <c r="D370" s="7">
        <v>24</v>
      </c>
      <c r="E370" s="9" t="s">
        <v>3832</v>
      </c>
      <c r="F370" s="226">
        <v>5.6019014499476771E-2</v>
      </c>
      <c r="G370" s="226">
        <v>5.2690541193004536E-2</v>
      </c>
      <c r="H370" s="226">
        <v>5.3103815781891557E-2</v>
      </c>
      <c r="I370" s="226">
        <v>5.2064378432424022E-2</v>
      </c>
      <c r="J370" s="226">
        <v>4.839803362929665E-2</v>
      </c>
      <c r="K370" s="226">
        <v>4.5868536789458292E-2</v>
      </c>
      <c r="L370" s="226">
        <v>4.4465612720387168E-2</v>
      </c>
      <c r="M370" s="226">
        <v>4.5132936833261236E-2</v>
      </c>
      <c r="N370" s="226">
        <v>4.681947238489155E-2</v>
      </c>
      <c r="O370" s="226">
        <v>4.6203806334852549E-2</v>
      </c>
      <c r="P370" s="226">
        <v>4.3573923167473272E-2</v>
      </c>
      <c r="Q370" s="226">
        <v>4.7745889331456029E-2</v>
      </c>
      <c r="R370" s="226">
        <v>4.012710860507071E-2</v>
      </c>
      <c r="S370" s="226">
        <v>4.2284205099091081E-2</v>
      </c>
      <c r="T370" s="226">
        <v>4.0300351677380511E-2</v>
      </c>
      <c r="U370" s="226">
        <v>3.7002013965079725E-2</v>
      </c>
      <c r="V370" s="226">
        <v>3.1471668019517368E-2</v>
      </c>
      <c r="W370" s="226">
        <v>3.2681918321083567E-2</v>
      </c>
      <c r="X370" s="226">
        <v>3.4924673956752264E-2</v>
      </c>
      <c r="Y370" s="226">
        <v>3.2354371177090488E-2</v>
      </c>
      <c r="Z370" s="226">
        <v>3.5707380939838773E-2</v>
      </c>
      <c r="AA370" s="20">
        <v>3.3467761958723044E-2</v>
      </c>
      <c r="AB370" s="20"/>
      <c r="AC370" s="20"/>
      <c r="AD370" s="20"/>
      <c r="AE370" s="20"/>
      <c r="AF370" s="20"/>
      <c r="AG370" s="9"/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3839</v>
      </c>
      <c r="C371" s="7" t="s">
        <v>188</v>
      </c>
      <c r="D371" s="7">
        <v>25</v>
      </c>
      <c r="E371" s="9" t="s">
        <v>3832</v>
      </c>
      <c r="F371" s="226">
        <v>5.2984596233335478E-2</v>
      </c>
      <c r="G371" s="226">
        <v>4.880665455428515E-2</v>
      </c>
      <c r="H371" s="226">
        <v>4.9271654113177396E-2</v>
      </c>
      <c r="I371" s="226">
        <v>5.0239041550125541E-2</v>
      </c>
      <c r="J371" s="226">
        <v>4.6567283209222425E-2</v>
      </c>
      <c r="K371" s="226">
        <v>3.946274141356327E-2</v>
      </c>
      <c r="L371" s="226">
        <v>4.1579052993359025E-2</v>
      </c>
      <c r="M371" s="226">
        <v>4.1489649947167542E-2</v>
      </c>
      <c r="N371" s="226">
        <v>4.0693919585459495E-2</v>
      </c>
      <c r="O371" s="226">
        <v>4.1004173872050548E-2</v>
      </c>
      <c r="P371" s="226">
        <v>4.3163035034032252E-2</v>
      </c>
      <c r="Q371" s="226">
        <v>4.0455065509755042E-2</v>
      </c>
      <c r="R371" s="226">
        <v>3.7077781683590244E-2</v>
      </c>
      <c r="S371" s="226">
        <v>3.6323142300363667E-2</v>
      </c>
      <c r="T371" s="226">
        <v>3.6547255790734499E-2</v>
      </c>
      <c r="U371" s="226">
        <v>3.548127369286528E-2</v>
      </c>
      <c r="V371" s="226">
        <v>3.1375645548903493E-2</v>
      </c>
      <c r="W371" s="226">
        <v>3.1158204598182332E-2</v>
      </c>
      <c r="X371" s="226">
        <v>3.3373411017272515E-2</v>
      </c>
      <c r="Y371" s="226">
        <v>2.8764560970769241E-2</v>
      </c>
      <c r="Z371" s="226">
        <v>2.8515798097590014E-2</v>
      </c>
      <c r="AA371" s="20">
        <v>2.8591739767667983E-2</v>
      </c>
      <c r="AB371" s="20"/>
      <c r="AC371" s="20"/>
      <c r="AD371" s="20"/>
      <c r="AE371" s="20"/>
      <c r="AF371" s="20"/>
      <c r="AG371" s="9"/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3835</v>
      </c>
      <c r="C372" s="7" t="s">
        <v>188</v>
      </c>
      <c r="D372" s="7">
        <v>1</v>
      </c>
      <c r="E372" s="9" t="s">
        <v>3832</v>
      </c>
      <c r="F372" s="226">
        <v>0.10102277352858927</v>
      </c>
      <c r="G372" s="226">
        <v>6.4697205618845285E-3</v>
      </c>
      <c r="H372" s="226">
        <v>1.212494222067706E-3</v>
      </c>
      <c r="I372" s="226">
        <v>3.2571348556283873E-2</v>
      </c>
      <c r="J372" s="226">
        <v>0.14894616558990084</v>
      </c>
      <c r="K372" s="226">
        <v>1.6983398708366026E-2</v>
      </c>
      <c r="L372" s="226">
        <v>3.0544384832908958E-2</v>
      </c>
      <c r="M372" s="226">
        <v>-1.0048945855254935E-2</v>
      </c>
      <c r="N372" s="226">
        <v>2.3389085774249141E-2</v>
      </c>
      <c r="O372" s="226">
        <v>2.3180278652950248E-2</v>
      </c>
      <c r="P372" s="226">
        <v>1.6957446395786564E-4</v>
      </c>
      <c r="Q372" s="226">
        <v>0.12905088964858544</v>
      </c>
      <c r="R372" s="226">
        <v>3.9969724415695344E-2</v>
      </c>
      <c r="S372" s="226">
        <v>5.5462046665076589E-3</v>
      </c>
      <c r="T372" s="226">
        <v>4.4425234123920986E-2</v>
      </c>
      <c r="U372" s="226">
        <v>6.8218340564163912E-2</v>
      </c>
      <c r="V372" s="226">
        <v>-3.9292668648449471E-2</v>
      </c>
      <c r="W372" s="226">
        <v>6.4389962281033719E-3</v>
      </c>
      <c r="X372" s="226">
        <v>0.12480656840339172</v>
      </c>
      <c r="Y372" s="226">
        <v>2.5528309927203448E-2</v>
      </c>
      <c r="Z372" s="226">
        <v>5.5319946290304414E-2</v>
      </c>
      <c r="AA372" s="20">
        <v>8.6827011614018901E-2</v>
      </c>
      <c r="AB372" s="20"/>
      <c r="AC372" s="20"/>
      <c r="AD372" s="20"/>
      <c r="AE372" s="20"/>
      <c r="AF372" s="20"/>
      <c r="AG372" s="9"/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3835</v>
      </c>
      <c r="C373" s="7" t="s">
        <v>188</v>
      </c>
      <c r="D373" s="7">
        <v>2</v>
      </c>
      <c r="E373" s="9" t="s">
        <v>3832</v>
      </c>
      <c r="F373" s="226">
        <v>8.3893832835641738E-2</v>
      </c>
      <c r="G373" s="226">
        <v>6.3824409135546708E-4</v>
      </c>
      <c r="H373" s="226">
        <v>1.0328157109967283E-2</v>
      </c>
      <c r="I373" s="226">
        <v>5.5455534482197061E-2</v>
      </c>
      <c r="J373" s="226">
        <v>0.11537090278950229</v>
      </c>
      <c r="K373" s="226">
        <v>2.9565577294563463E-2</v>
      </c>
      <c r="L373" s="226">
        <v>3.4551805445459651E-3</v>
      </c>
      <c r="M373" s="226">
        <v>4.5481390193660154E-3</v>
      </c>
      <c r="N373" s="226">
        <v>1.970137288177267E-2</v>
      </c>
      <c r="O373" s="226">
        <v>1.7266741520220341E-2</v>
      </c>
      <c r="P373" s="226">
        <v>4.0426878281849977E-3</v>
      </c>
      <c r="Q373" s="226">
        <v>8.8308992176098167E-2</v>
      </c>
      <c r="R373" s="226">
        <v>6.3841227229659708E-2</v>
      </c>
      <c r="S373" s="226">
        <v>-4.1829102607353185E-3</v>
      </c>
      <c r="T373" s="226">
        <v>4.7629092189109955E-2</v>
      </c>
      <c r="U373" s="226">
        <v>4.4804732527773929E-2</v>
      </c>
      <c r="V373" s="226">
        <v>-6.5742522968765912E-2</v>
      </c>
      <c r="W373" s="226">
        <v>-2.5686164230131196E-2</v>
      </c>
      <c r="X373" s="226">
        <v>8.9219024319423079E-2</v>
      </c>
      <c r="Y373" s="226">
        <v>-1.3771433782670029E-2</v>
      </c>
      <c r="Z373" s="226">
        <v>-8.9168536916993443E-3</v>
      </c>
      <c r="AA373" s="20">
        <v>3.8089243051244503E-2</v>
      </c>
      <c r="AB373" s="20"/>
      <c r="AC373" s="20"/>
      <c r="AD373" s="20"/>
      <c r="AE373" s="20"/>
      <c r="AF373" s="20"/>
      <c r="AG373" s="9"/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3835</v>
      </c>
      <c r="C374" s="7" t="s">
        <v>188</v>
      </c>
      <c r="D374" s="7">
        <v>3</v>
      </c>
      <c r="E374" s="9" t="s">
        <v>3832</v>
      </c>
      <c r="F374" s="226">
        <v>9.8496673507146248E-2</v>
      </c>
      <c r="G374" s="226">
        <v>1.0549022768884609E-2</v>
      </c>
      <c r="H374" s="226">
        <v>2.3831798414791994E-2</v>
      </c>
      <c r="I374" s="226">
        <v>4.8090344227247381E-2</v>
      </c>
      <c r="J374" s="226">
        <v>0.15586645806156474</v>
      </c>
      <c r="K374" s="226">
        <v>3.760129956047735E-2</v>
      </c>
      <c r="L374" s="226">
        <v>1.2242943426520235E-2</v>
      </c>
      <c r="M374" s="226">
        <v>1.5061217030602057E-2</v>
      </c>
      <c r="N374" s="226">
        <v>1.3012540705586238E-2</v>
      </c>
      <c r="O374" s="226">
        <v>6.1711229175849966E-2</v>
      </c>
      <c r="P374" s="226">
        <v>2.7585765400033307E-3</v>
      </c>
      <c r="Q374" s="226">
        <v>0.11876916929068525</v>
      </c>
      <c r="R374" s="226">
        <v>8.6192457065686276E-2</v>
      </c>
      <c r="S374" s="226">
        <v>2.8861616762654085E-2</v>
      </c>
      <c r="T374" s="226">
        <v>3.5531487138096902E-2</v>
      </c>
      <c r="U374" s="226">
        <v>4.6858711221100129E-2</v>
      </c>
      <c r="V374" s="226">
        <v>-5.6347568981297287E-2</v>
      </c>
      <c r="W374" s="226">
        <v>4.1681381231172057E-3</v>
      </c>
      <c r="X374" s="226">
        <v>9.4642622858953737E-2</v>
      </c>
      <c r="Y374" s="226">
        <v>-2.7670529975542223E-3</v>
      </c>
      <c r="Z374" s="226">
        <v>-2.2007856979999654E-2</v>
      </c>
      <c r="AA374" s="20">
        <v>6.9501733030465557E-2</v>
      </c>
      <c r="AB374" s="20"/>
      <c r="AC374" s="20"/>
      <c r="AD374" s="20"/>
      <c r="AE374" s="20"/>
      <c r="AF374" s="20"/>
      <c r="AG374" s="9"/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3835</v>
      </c>
      <c r="C375" s="7" t="s">
        <v>188</v>
      </c>
      <c r="D375" s="7">
        <v>5</v>
      </c>
      <c r="E375" s="9" t="s">
        <v>3832</v>
      </c>
      <c r="F375" s="226">
        <v>0.10584346614414333</v>
      </c>
      <c r="G375" s="226">
        <v>7.9414170580197375E-3</v>
      </c>
      <c r="H375" s="226">
        <v>1.0170678660064821E-2</v>
      </c>
      <c r="I375" s="226">
        <v>6.5899247734421088E-2</v>
      </c>
      <c r="J375" s="226">
        <v>0.11161973564437684</v>
      </c>
      <c r="K375" s="226">
        <v>2.3578132184288191E-2</v>
      </c>
      <c r="L375" s="226">
        <v>-4.0131689267209232E-3</v>
      </c>
      <c r="M375" s="226">
        <v>2.0584091122404446E-2</v>
      </c>
      <c r="N375" s="226">
        <v>1.7627641836388853E-2</v>
      </c>
      <c r="O375" s="226">
        <v>6.3300981560190234E-2</v>
      </c>
      <c r="P375" s="226">
        <v>-2.2060186903219363E-2</v>
      </c>
      <c r="Q375" s="226">
        <v>0.12894160332447333</v>
      </c>
      <c r="R375" s="226">
        <v>0.13400644027726294</v>
      </c>
      <c r="S375" s="226">
        <v>6.1253219954365973E-2</v>
      </c>
      <c r="T375" s="226">
        <v>-5.0011063480067057E-2</v>
      </c>
      <c r="U375" s="226">
        <v>5.9774426007442115E-2</v>
      </c>
      <c r="V375" s="226">
        <v>-5.4722651646394026E-2</v>
      </c>
      <c r="W375" s="226">
        <v>-2.7418987902383885E-2</v>
      </c>
      <c r="X375" s="226">
        <v>3.5662608504538396E-2</v>
      </c>
      <c r="Y375" s="226">
        <v>3.4102236108735084E-4</v>
      </c>
      <c r="Z375" s="226">
        <v>4.761898543771368E-2</v>
      </c>
      <c r="AA375" s="20">
        <v>7.122778974942752E-2</v>
      </c>
      <c r="AB375" s="20"/>
      <c r="AC375" s="20"/>
      <c r="AD375" s="20"/>
      <c r="AE375" s="20"/>
      <c r="AF375" s="20"/>
      <c r="AG375" s="9"/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3835</v>
      </c>
      <c r="C376" s="7" t="s">
        <v>188</v>
      </c>
      <c r="D376" s="7">
        <v>9</v>
      </c>
      <c r="E376" s="9" t="s">
        <v>3832</v>
      </c>
      <c r="F376" s="226">
        <v>9.532238203947116E-2</v>
      </c>
      <c r="G376" s="226">
        <v>4.9888789187021668E-3</v>
      </c>
      <c r="H376" s="226">
        <v>-1.0156550112697029E-3</v>
      </c>
      <c r="I376" s="226">
        <v>5.1242040244352659E-2</v>
      </c>
      <c r="J376" s="226">
        <v>0.18104554639923737</v>
      </c>
      <c r="K376" s="226">
        <v>3.9051691684257733E-2</v>
      </c>
      <c r="L376" s="226">
        <v>1.5755856520157208E-2</v>
      </c>
      <c r="M376" s="226">
        <v>1.316908014360223E-2</v>
      </c>
      <c r="N376" s="226">
        <v>7.5887142464921894E-3</v>
      </c>
      <c r="O376" s="226">
        <v>2.2412280021012164E-2</v>
      </c>
      <c r="P376" s="226">
        <v>2.0545787420710716E-2</v>
      </c>
      <c r="Q376" s="226">
        <v>0.12838634828866327</v>
      </c>
      <c r="R376" s="226">
        <v>6.5090622321196404E-2</v>
      </c>
      <c r="S376" s="226">
        <v>8.467173604739385E-3</v>
      </c>
      <c r="T376" s="226">
        <v>1.5083321889746766E-2</v>
      </c>
      <c r="U376" s="226">
        <v>9.5790425822035008E-2</v>
      </c>
      <c r="V376" s="226">
        <v>-5.7146642108748091E-2</v>
      </c>
      <c r="W376" s="226">
        <v>-4.4154945612014315E-3</v>
      </c>
      <c r="X376" s="226">
        <v>2.1178823058028672E-2</v>
      </c>
      <c r="Y376" s="226">
        <v>7.4271658637765775E-2</v>
      </c>
      <c r="Z376" s="226">
        <v>0.16558350902829944</v>
      </c>
      <c r="AA376" s="20">
        <v>0.1291271335322112</v>
      </c>
      <c r="AB376" s="20"/>
      <c r="AC376" s="20"/>
      <c r="AD376" s="20"/>
      <c r="AE376" s="20"/>
      <c r="AF376" s="20"/>
      <c r="AG376" s="9"/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3835</v>
      </c>
      <c r="C377" s="7" t="s">
        <v>188</v>
      </c>
      <c r="D377" s="7">
        <v>10</v>
      </c>
      <c r="E377" s="9" t="s">
        <v>3832</v>
      </c>
      <c r="F377" s="226">
        <v>8.0922601365791408E-2</v>
      </c>
      <c r="G377" s="226">
        <v>9.3328950414805142E-3</v>
      </c>
      <c r="H377" s="226">
        <v>1.8997201002063056E-2</v>
      </c>
      <c r="I377" s="226">
        <v>5.2363331933600682E-2</v>
      </c>
      <c r="J377" s="226">
        <v>0.11039423538714081</v>
      </c>
      <c r="K377" s="226">
        <v>3.7024886215880543E-2</v>
      </c>
      <c r="L377" s="226">
        <v>6.6278576302656765E-3</v>
      </c>
      <c r="M377" s="226">
        <v>7.73229316759254E-3</v>
      </c>
      <c r="N377" s="226">
        <v>3.4239751726809153E-2</v>
      </c>
      <c r="O377" s="226">
        <v>1.8435178199408809E-2</v>
      </c>
      <c r="P377" s="226">
        <v>4.273571590128275E-2</v>
      </c>
      <c r="Q377" s="226">
        <v>0.13664518140950033</v>
      </c>
      <c r="R377" s="226">
        <v>2.2489233902079728E-2</v>
      </c>
      <c r="S377" s="226">
        <v>1.2571278294031173E-2</v>
      </c>
      <c r="T377" s="226">
        <v>1.2694721133569018E-2</v>
      </c>
      <c r="U377" s="226">
        <v>7.2836958545174649E-2</v>
      </c>
      <c r="V377" s="226">
        <v>-9.8294529245182907E-3</v>
      </c>
      <c r="W377" s="226">
        <v>-6.0388550903153079E-2</v>
      </c>
      <c r="X377" s="226">
        <v>-6.3803981106364876E-3</v>
      </c>
      <c r="Y377" s="226">
        <v>-2.2495836696117745E-2</v>
      </c>
      <c r="Z377" s="226">
        <v>5.8984955827706603E-2</v>
      </c>
      <c r="AA377" s="20">
        <v>3.2393914432746349E-2</v>
      </c>
      <c r="AB377" s="20"/>
      <c r="AC377" s="20"/>
      <c r="AD377" s="20"/>
      <c r="AE377" s="20"/>
      <c r="AF377" s="20"/>
      <c r="AG377" s="9"/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3835</v>
      </c>
      <c r="C378" s="7" t="s">
        <v>188</v>
      </c>
      <c r="D378" s="7">
        <v>11</v>
      </c>
      <c r="E378" s="9" t="s">
        <v>3832</v>
      </c>
      <c r="F378" s="226">
        <v>8.8902660127885502E-2</v>
      </c>
      <c r="G378" s="226">
        <v>9.2803864586910468E-3</v>
      </c>
      <c r="H378" s="226">
        <v>-6.0622978015543207E-3</v>
      </c>
      <c r="I378" s="226">
        <v>5.8607210720516931E-2</v>
      </c>
      <c r="J378" s="226">
        <v>0.11463692448807139</v>
      </c>
      <c r="K378" s="226">
        <v>-2.6604946169934605E-2</v>
      </c>
      <c r="L378" s="226">
        <v>1.2971481899239556E-2</v>
      </c>
      <c r="M378" s="226">
        <v>-5.964971886839622E-3</v>
      </c>
      <c r="N378" s="226">
        <v>4.3318762216560502E-2</v>
      </c>
      <c r="O378" s="226">
        <v>6.0349332965358424E-2</v>
      </c>
      <c r="P378" s="226">
        <v>2.0037206121496131E-2</v>
      </c>
      <c r="Q378" s="226">
        <v>0.11809444610435312</v>
      </c>
      <c r="R378" s="226">
        <v>8.4451848196552021E-2</v>
      </c>
      <c r="S378" s="226">
        <v>2.6213354706698586E-2</v>
      </c>
      <c r="T378" s="226">
        <v>1.7015201168285855E-2</v>
      </c>
      <c r="U378" s="226">
        <v>3.5672556215823145E-2</v>
      </c>
      <c r="V378" s="226">
        <v>-7.0356840845826524E-2</v>
      </c>
      <c r="W378" s="226">
        <v>-3.5182146221023204E-2</v>
      </c>
      <c r="X378" s="226">
        <v>5.6207113965432702E-2</v>
      </c>
      <c r="Y378" s="226">
        <v>-2.4019873523497971E-2</v>
      </c>
      <c r="Z378" s="226">
        <v>7.6633739999099068E-3</v>
      </c>
      <c r="AA378" s="20">
        <v>5.2552361220394729E-2</v>
      </c>
      <c r="AB378" s="20"/>
      <c r="AC378" s="20"/>
      <c r="AD378" s="20"/>
      <c r="AE378" s="20"/>
      <c r="AF378" s="20"/>
      <c r="AG378" s="9"/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3835</v>
      </c>
      <c r="C379" s="7" t="s">
        <v>188</v>
      </c>
      <c r="D379" s="7">
        <v>12</v>
      </c>
      <c r="E379" s="9" t="s">
        <v>3832</v>
      </c>
      <c r="F379" s="226">
        <v>0.10084378587669707</v>
      </c>
      <c r="G379" s="226">
        <v>2.94148213720971E-2</v>
      </c>
      <c r="H379" s="226">
        <v>2.5784907588182374E-2</v>
      </c>
      <c r="I379" s="226">
        <v>3.5762449287999411E-2</v>
      </c>
      <c r="J379" s="226">
        <v>0.11026900383095373</v>
      </c>
      <c r="K379" s="226">
        <v>2.7076382145102905E-2</v>
      </c>
      <c r="L379" s="226">
        <v>3.0597920112738874E-2</v>
      </c>
      <c r="M379" s="226">
        <v>1.0165352056249865E-2</v>
      </c>
      <c r="N379" s="226">
        <v>1.2923699809530164E-2</v>
      </c>
      <c r="O379" s="226">
        <v>3.790921070739621E-2</v>
      </c>
      <c r="P379" s="226">
        <v>-7.1885046090640649E-3</v>
      </c>
      <c r="Q379" s="226">
        <v>0.1437063098149452</v>
      </c>
      <c r="R379" s="226">
        <v>2.9722859397167449E-2</v>
      </c>
      <c r="S379" s="226">
        <v>4.6966339692294367E-3</v>
      </c>
      <c r="T379" s="226">
        <v>4.5846067284545496E-2</v>
      </c>
      <c r="U379" s="226">
        <v>0.10986228379246707</v>
      </c>
      <c r="V379" s="226">
        <v>-6.5614323726186197E-2</v>
      </c>
      <c r="W379" s="226">
        <v>4.0684277719076699E-2</v>
      </c>
      <c r="X379" s="226">
        <v>0.1580744788940458</v>
      </c>
      <c r="Y379" s="226">
        <v>3.6341643550358467E-2</v>
      </c>
      <c r="Z379" s="226">
        <v>3.4040279381808071E-2</v>
      </c>
      <c r="AA379" s="20">
        <v>4.3880474836443237E-2</v>
      </c>
      <c r="AB379" s="20"/>
      <c r="AC379" s="20"/>
      <c r="AD379" s="20"/>
      <c r="AE379" s="20"/>
      <c r="AF379" s="20"/>
      <c r="AG379" s="9"/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3835</v>
      </c>
      <c r="C380" s="7" t="s">
        <v>188</v>
      </c>
      <c r="D380" s="7">
        <v>13</v>
      </c>
      <c r="E380" s="9" t="s">
        <v>3832</v>
      </c>
      <c r="F380" s="226">
        <v>8.2700925333042241E-2</v>
      </c>
      <c r="G380" s="226">
        <v>2.2406651633111285E-2</v>
      </c>
      <c r="H380" s="226">
        <v>2.851485664519933E-2</v>
      </c>
      <c r="I380" s="226">
        <v>3.9366543208051573E-2</v>
      </c>
      <c r="J380" s="226">
        <v>0.10130382118291914</v>
      </c>
      <c r="K380" s="226">
        <v>2.1639150525041905E-2</v>
      </c>
      <c r="L380" s="226">
        <v>3.0354776938060282E-2</v>
      </c>
      <c r="M380" s="226">
        <v>9.0864895423462769E-3</v>
      </c>
      <c r="N380" s="226">
        <v>4.0270593013377591E-2</v>
      </c>
      <c r="O380" s="226">
        <v>4.1893222992460274E-2</v>
      </c>
      <c r="P380" s="226">
        <v>6.9372196323214536E-3</v>
      </c>
      <c r="Q380" s="226">
        <v>0.11961693328907094</v>
      </c>
      <c r="R380" s="226">
        <v>4.8459476816209657E-2</v>
      </c>
      <c r="S380" s="226">
        <v>1.6256861219956554E-2</v>
      </c>
      <c r="T380" s="226">
        <v>2.8089286980944594E-2</v>
      </c>
      <c r="U380" s="226">
        <v>6.7509233588640874E-2</v>
      </c>
      <c r="V380" s="226">
        <v>-4.2460206928026392E-2</v>
      </c>
      <c r="W380" s="226">
        <v>-6.9994569742882137E-3</v>
      </c>
      <c r="X380" s="226">
        <v>6.3186469975136106E-2</v>
      </c>
      <c r="Y380" s="226">
        <v>-1.3944874400174778E-2</v>
      </c>
      <c r="Z380" s="226">
        <v>8.0210634857015069E-3</v>
      </c>
      <c r="AA380" s="20">
        <v>2.0136994141810978E-2</v>
      </c>
      <c r="AB380" s="20"/>
      <c r="AC380" s="20"/>
      <c r="AD380" s="20"/>
      <c r="AE380" s="20"/>
      <c r="AF380" s="20"/>
      <c r="AG380" s="9"/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3835</v>
      </c>
      <c r="C381" s="7" t="s">
        <v>188</v>
      </c>
      <c r="D381" s="7">
        <v>14</v>
      </c>
      <c r="E381" s="9" t="s">
        <v>3832</v>
      </c>
      <c r="F381" s="226">
        <v>9.8289932810791708E-2</v>
      </c>
      <c r="G381" s="226">
        <v>2.0721584697786441E-2</v>
      </c>
      <c r="H381" s="226">
        <v>2.9998412791090702E-2</v>
      </c>
      <c r="I381" s="226">
        <v>5.0584201420256658E-2</v>
      </c>
      <c r="J381" s="226">
        <v>0.13830025532759255</v>
      </c>
      <c r="K381" s="226">
        <v>2.5012734567325268E-2</v>
      </c>
      <c r="L381" s="226">
        <v>1.1849723861360626E-2</v>
      </c>
      <c r="M381" s="226">
        <v>8.5812581711462773E-3</v>
      </c>
      <c r="N381" s="226">
        <v>-2.6326181865045338E-3</v>
      </c>
      <c r="O381" s="226">
        <v>1.6703679407878487E-2</v>
      </c>
      <c r="P381" s="226">
        <v>1.9264813908789688E-2</v>
      </c>
      <c r="Q381" s="226">
        <v>8.4532923282535366E-2</v>
      </c>
      <c r="R381" s="226">
        <v>8.2323361051459626E-2</v>
      </c>
      <c r="S381" s="226">
        <v>7.0610039846144182E-2</v>
      </c>
      <c r="T381" s="226">
        <v>-3.1207014964252586E-2</v>
      </c>
      <c r="U381" s="226">
        <v>1.5482178176040317E-2</v>
      </c>
      <c r="V381" s="226">
        <v>3.9887979951604403E-2</v>
      </c>
      <c r="W381" s="226">
        <v>1.8311678179129889E-4</v>
      </c>
      <c r="X381" s="226">
        <v>1.5473803852905779E-2</v>
      </c>
      <c r="Y381" s="226">
        <v>-5.1216784286697521E-2</v>
      </c>
      <c r="Z381" s="226">
        <v>6.341767949895516E-2</v>
      </c>
      <c r="AA381" s="20">
        <v>0.10180615740816497</v>
      </c>
      <c r="AB381" s="20"/>
      <c r="AC381" s="20"/>
      <c r="AD381" s="20"/>
      <c r="AE381" s="20"/>
      <c r="AF381" s="20"/>
      <c r="AG381" s="9"/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3835</v>
      </c>
      <c r="C382" s="7" t="s">
        <v>188</v>
      </c>
      <c r="D382" s="7">
        <v>17</v>
      </c>
      <c r="E382" s="9" t="s">
        <v>3832</v>
      </c>
      <c r="F382" s="226">
        <v>9.1453276690906499E-2</v>
      </c>
      <c r="G382" s="226">
        <v>7.7883330043579503E-3</v>
      </c>
      <c r="H382" s="226">
        <v>1.8678716481115118E-2</v>
      </c>
      <c r="I382" s="226">
        <v>5.5030230452720819E-2</v>
      </c>
      <c r="J382" s="226">
        <v>7.9036501104510201E-2</v>
      </c>
      <c r="K382" s="226">
        <v>2.9334762107210907E-2</v>
      </c>
      <c r="L382" s="226">
        <v>2.089102419954143E-2</v>
      </c>
      <c r="M382" s="226">
        <v>2.4340491053030665E-2</v>
      </c>
      <c r="N382" s="226">
        <v>3.3255820069071976E-2</v>
      </c>
      <c r="O382" s="226">
        <v>1.9618559085350193E-2</v>
      </c>
      <c r="P382" s="226">
        <v>8.6774631298450079E-3</v>
      </c>
      <c r="Q382" s="226">
        <v>0.15530683899298708</v>
      </c>
      <c r="R382" s="226">
        <v>3.0970375207112835E-2</v>
      </c>
      <c r="S382" s="226">
        <v>-2.8327317726031302E-2</v>
      </c>
      <c r="T382" s="226">
        <v>3.1578900081024347E-2</v>
      </c>
      <c r="U382" s="226">
        <v>2.660458884652557E-2</v>
      </c>
      <c r="V382" s="226">
        <v>-3.1881663739948878E-2</v>
      </c>
      <c r="W382" s="226">
        <v>4.3100088020058269E-2</v>
      </c>
      <c r="X382" s="226">
        <v>7.5324989166856815E-2</v>
      </c>
      <c r="Y382" s="226">
        <v>-3.9677897851418828E-2</v>
      </c>
      <c r="Z382" s="226">
        <v>3.5838951750189543E-2</v>
      </c>
      <c r="AA382" s="20">
        <v>5.4873168784887398E-2</v>
      </c>
      <c r="AB382" s="20"/>
      <c r="AC382" s="20"/>
      <c r="AD382" s="20"/>
      <c r="AE382" s="20"/>
      <c r="AF382" s="20"/>
      <c r="AG382" s="9"/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3835</v>
      </c>
      <c r="C383" s="7" t="s">
        <v>188</v>
      </c>
      <c r="D383" s="7">
        <v>18</v>
      </c>
      <c r="E383" s="9" t="s">
        <v>3832</v>
      </c>
      <c r="F383" s="226">
        <v>9.8955941572446721E-2</v>
      </c>
      <c r="G383" s="226">
        <v>2.3495259265948754E-4</v>
      </c>
      <c r="H383" s="226">
        <v>1.3165921993279373E-2</v>
      </c>
      <c r="I383" s="226">
        <v>5.1422995521063136E-2</v>
      </c>
      <c r="J383" s="226">
        <v>0.13002914227644555</v>
      </c>
      <c r="K383" s="226">
        <v>3.6880021898180536E-2</v>
      </c>
      <c r="L383" s="226">
        <v>1.932350311120423E-3</v>
      </c>
      <c r="M383" s="226">
        <v>1.2187892283057521E-2</v>
      </c>
      <c r="N383" s="226">
        <v>2.5157089125380061E-2</v>
      </c>
      <c r="O383" s="226">
        <v>5.2043317923890033E-2</v>
      </c>
      <c r="P383" s="226">
        <v>-7.6256380750098912E-3</v>
      </c>
      <c r="Q383" s="226">
        <v>0.14761906012212272</v>
      </c>
      <c r="R383" s="226">
        <v>9.982545704712549E-2</v>
      </c>
      <c r="S383" s="226">
        <v>-2.2107788664968368E-2</v>
      </c>
      <c r="T383" s="226">
        <v>9.1445526438379277E-3</v>
      </c>
      <c r="U383" s="226">
        <v>7.6182341132169373E-2</v>
      </c>
      <c r="V383" s="226">
        <v>-5.9643927923956938E-2</v>
      </c>
      <c r="W383" s="226">
        <v>-2.6828938397467271E-2</v>
      </c>
      <c r="X383" s="226">
        <v>9.3202719470439011E-2</v>
      </c>
      <c r="Y383" s="226">
        <v>-2.4475688012678652E-3</v>
      </c>
      <c r="Z383" s="226">
        <v>5.3016465794104489E-2</v>
      </c>
      <c r="AA383" s="20">
        <v>0.10250613983215148</v>
      </c>
      <c r="AB383" s="20"/>
      <c r="AC383" s="20"/>
      <c r="AD383" s="20"/>
      <c r="AE383" s="20"/>
      <c r="AF383" s="20"/>
      <c r="AG383" s="9"/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3835</v>
      </c>
      <c r="C384" s="7" t="s">
        <v>188</v>
      </c>
      <c r="D384" s="7">
        <v>19</v>
      </c>
      <c r="E384" s="9" t="s">
        <v>3832</v>
      </c>
      <c r="F384" s="226">
        <v>9.3153888629033593E-2</v>
      </c>
      <c r="G384" s="226">
        <v>1.221642190634209E-2</v>
      </c>
      <c r="H384" s="226">
        <v>1.6375190890922653E-2</v>
      </c>
      <c r="I384" s="226">
        <v>5.1945688182711919E-2</v>
      </c>
      <c r="J384" s="226">
        <v>0.11092532791280862</v>
      </c>
      <c r="K384" s="226">
        <v>5.8867729697905394E-2</v>
      </c>
      <c r="L384" s="226">
        <v>2.3414618100686367E-2</v>
      </c>
      <c r="M384" s="226">
        <v>6.0630167626370733E-3</v>
      </c>
      <c r="N384" s="226">
        <v>1.283619239032352E-2</v>
      </c>
      <c r="O384" s="226">
        <v>-5.2526971432612004E-3</v>
      </c>
      <c r="P384" s="226">
        <v>4.2145046334511431E-3</v>
      </c>
      <c r="Q384" s="226">
        <v>0.14775441248234306</v>
      </c>
      <c r="R384" s="226">
        <v>7.1032646195218818E-2</v>
      </c>
      <c r="S384" s="226">
        <v>2.8639467817662155E-2</v>
      </c>
      <c r="T384" s="226">
        <v>3.8401970516533844E-2</v>
      </c>
      <c r="U384" s="226">
        <v>4.6458246896201504E-2</v>
      </c>
      <c r="V384" s="226">
        <v>-6.265311549568621E-2</v>
      </c>
      <c r="W384" s="226">
        <v>-2.0530108511310634E-2</v>
      </c>
      <c r="X384" s="226">
        <v>7.9092955278299473E-2</v>
      </c>
      <c r="Y384" s="226">
        <v>-2.2564190444781508E-2</v>
      </c>
      <c r="Z384" s="226">
        <v>-1.2771287888161665E-2</v>
      </c>
      <c r="AA384" s="20">
        <v>5.7123484130463129E-2</v>
      </c>
      <c r="AB384" s="20"/>
      <c r="AC384" s="20"/>
      <c r="AD384" s="20"/>
      <c r="AE384" s="20"/>
      <c r="AF384" s="20"/>
      <c r="AG384" s="9"/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3835</v>
      </c>
      <c r="C385" s="7" t="s">
        <v>188</v>
      </c>
      <c r="D385" s="7">
        <v>20</v>
      </c>
      <c r="E385" s="9" t="s">
        <v>3832</v>
      </c>
      <c r="F385" s="226">
        <v>9.3758737313488938E-2</v>
      </c>
      <c r="G385" s="226">
        <v>1.6032786033230106E-3</v>
      </c>
      <c r="H385" s="226">
        <v>1.8175943843092845E-2</v>
      </c>
      <c r="I385" s="226">
        <v>5.4902964211883939E-2</v>
      </c>
      <c r="J385" s="226">
        <v>0.12561719525276765</v>
      </c>
      <c r="K385" s="226">
        <v>1.6680731961712335E-2</v>
      </c>
      <c r="L385" s="226">
        <v>1.0657205989661467E-2</v>
      </c>
      <c r="M385" s="226">
        <v>1.2797008484316441E-2</v>
      </c>
      <c r="N385" s="226">
        <v>-4.702545311127803E-4</v>
      </c>
      <c r="O385" s="226">
        <v>2.1994697939215824E-2</v>
      </c>
      <c r="P385" s="226">
        <v>3.6283343599307297E-3</v>
      </c>
      <c r="Q385" s="226">
        <v>0.11361301573911214</v>
      </c>
      <c r="R385" s="226">
        <v>0.10592346348021767</v>
      </c>
      <c r="S385" s="226">
        <v>8.4025607631861704E-3</v>
      </c>
      <c r="T385" s="226">
        <v>6.9478862030112554E-2</v>
      </c>
      <c r="U385" s="226">
        <v>3.6094755689661313E-2</v>
      </c>
      <c r="V385" s="226">
        <v>-6.9143209718454612E-2</v>
      </c>
      <c r="W385" s="226">
        <v>-8.7481340800200022E-3</v>
      </c>
      <c r="X385" s="226">
        <v>4.7377504050808428E-2</v>
      </c>
      <c r="Y385" s="226">
        <v>-2.5170559084897091E-2</v>
      </c>
      <c r="Z385" s="226">
        <v>-6.3113708808625107E-3</v>
      </c>
      <c r="AA385" s="20">
        <v>8.2122280927490604E-3</v>
      </c>
      <c r="AB385" s="20"/>
      <c r="AC385" s="20"/>
      <c r="AD385" s="20"/>
      <c r="AE385" s="20"/>
      <c r="AF385" s="20"/>
      <c r="AG385" s="9"/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3835</v>
      </c>
      <c r="C386" s="7" t="s">
        <v>188</v>
      </c>
      <c r="D386" s="7">
        <v>21</v>
      </c>
      <c r="E386" s="9" t="s">
        <v>3832</v>
      </c>
      <c r="F386" s="226">
        <v>8.3976708940502437E-2</v>
      </c>
      <c r="G386" s="226">
        <v>7.6303166595571344E-3</v>
      </c>
      <c r="H386" s="226">
        <v>3.0623926112308641E-2</v>
      </c>
      <c r="I386" s="226">
        <v>6.053122176415484E-2</v>
      </c>
      <c r="J386" s="226">
        <v>0.12137692602153133</v>
      </c>
      <c r="K386" s="226">
        <v>2.8921100511523967E-2</v>
      </c>
      <c r="L386" s="226">
        <v>7.6060614337639882E-3</v>
      </c>
      <c r="M386" s="226">
        <v>7.9275073435604686E-3</v>
      </c>
      <c r="N386" s="226">
        <v>8.3101121337798116E-3</v>
      </c>
      <c r="O386" s="226">
        <v>1.2364949785619972E-2</v>
      </c>
      <c r="P386" s="226">
        <v>3.0273034296374624E-2</v>
      </c>
      <c r="Q386" s="226">
        <v>0.18964663745082977</v>
      </c>
      <c r="R386" s="226">
        <v>8.4030837234671113E-2</v>
      </c>
      <c r="S386" s="226">
        <v>2.7368063504044124E-2</v>
      </c>
      <c r="T386" s="226">
        <v>5.6961984059712596E-3</v>
      </c>
      <c r="U386" s="226">
        <v>3.4133119860250499E-2</v>
      </c>
      <c r="V386" s="226">
        <v>-7.860807020581087E-2</v>
      </c>
      <c r="W386" s="226">
        <v>-4.5089549814146951E-2</v>
      </c>
      <c r="X386" s="226">
        <v>3.7910501076962748E-2</v>
      </c>
      <c r="Y386" s="226">
        <v>8.8297941849073015E-3</v>
      </c>
      <c r="Z386" s="226">
        <v>1.8395534829796681E-2</v>
      </c>
      <c r="AA386" s="20">
        <v>3.6913799802292681E-2</v>
      </c>
      <c r="AB386" s="20"/>
      <c r="AC386" s="20"/>
      <c r="AD386" s="20"/>
      <c r="AE386" s="20"/>
      <c r="AF386" s="20"/>
      <c r="AG386" s="9"/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3835</v>
      </c>
      <c r="C387" s="7" t="s">
        <v>188</v>
      </c>
      <c r="D387" s="7">
        <v>22</v>
      </c>
      <c r="E387" s="9" t="s">
        <v>3832</v>
      </c>
      <c r="F387" s="226">
        <v>0.10530333675593147</v>
      </c>
      <c r="G387" s="226">
        <v>6.604503238385951E-3</v>
      </c>
      <c r="H387" s="226">
        <v>2.724127760221844E-2</v>
      </c>
      <c r="I387" s="226">
        <v>7.9050246985181483E-2</v>
      </c>
      <c r="J387" s="226">
        <v>0.12827974256988445</v>
      </c>
      <c r="K387" s="226">
        <v>2.0819630815795118E-2</v>
      </c>
      <c r="L387" s="226">
        <v>2.0320611241421947E-2</v>
      </c>
      <c r="M387" s="226">
        <v>2.3509609464433458E-2</v>
      </c>
      <c r="N387" s="226">
        <v>3.7481150105280393E-2</v>
      </c>
      <c r="O387" s="226">
        <v>2.9889130355343817E-2</v>
      </c>
      <c r="P387" s="226">
        <v>1.3303804562265188E-2</v>
      </c>
      <c r="Q387" s="226">
        <v>0.12882333065182375</v>
      </c>
      <c r="R387" s="226">
        <v>5.0254202087953594E-2</v>
      </c>
      <c r="S387" s="226">
        <v>1.0981331370759094E-2</v>
      </c>
      <c r="T387" s="226">
        <v>1.3470373375360677E-2</v>
      </c>
      <c r="U387" s="226">
        <v>6.2617016271785439E-2</v>
      </c>
      <c r="V387" s="226">
        <v>-5.7907994445945701E-2</v>
      </c>
      <c r="W387" s="226">
        <v>-3.1598436934688848E-2</v>
      </c>
      <c r="X387" s="226">
        <v>8.2401269242311281E-2</v>
      </c>
      <c r="Y387" s="226">
        <v>-1.862758762292516E-2</v>
      </c>
      <c r="Z387" s="226">
        <v>8.730344705548055E-3</v>
      </c>
      <c r="AA387" s="20">
        <v>6.5317195560919125E-2</v>
      </c>
      <c r="AB387" s="20"/>
      <c r="AC387" s="20"/>
      <c r="AD387" s="20"/>
      <c r="AE387" s="20"/>
      <c r="AF387" s="20"/>
      <c r="AG387" s="9"/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3835</v>
      </c>
      <c r="C388" s="7" t="s">
        <v>188</v>
      </c>
      <c r="D388" s="7">
        <v>23</v>
      </c>
      <c r="E388" s="9" t="s">
        <v>3832</v>
      </c>
      <c r="F388" s="226">
        <v>0.10808533965309804</v>
      </c>
      <c r="G388" s="226">
        <v>1.7027118349712201E-2</v>
      </c>
      <c r="H388" s="226">
        <v>2.8498540516735948E-2</v>
      </c>
      <c r="I388" s="226">
        <v>6.395851448481818E-2</v>
      </c>
      <c r="J388" s="226">
        <v>0.1207343842167448</v>
      </c>
      <c r="K388" s="226">
        <v>3.1881435720010967E-2</v>
      </c>
      <c r="L388" s="226">
        <v>9.7070723216900121E-3</v>
      </c>
      <c r="M388" s="226">
        <v>1.2570072220911575E-2</v>
      </c>
      <c r="N388" s="226">
        <v>6.6348462385126344E-2</v>
      </c>
      <c r="O388" s="226">
        <v>-1.5915539892298772E-2</v>
      </c>
      <c r="P388" s="226">
        <v>4.6853178751387503E-2</v>
      </c>
      <c r="Q388" s="226">
        <v>0.34218301837870302</v>
      </c>
      <c r="R388" s="226">
        <v>-4.8429632455188637E-2</v>
      </c>
      <c r="S388" s="226">
        <v>8.3134585798562449E-2</v>
      </c>
      <c r="T388" s="226">
        <v>9.3306240732531437E-2</v>
      </c>
      <c r="U388" s="226">
        <v>6.486560885815211E-2</v>
      </c>
      <c r="V388" s="226">
        <v>-9.7420254474039236E-2</v>
      </c>
      <c r="W388" s="226">
        <v>-9.7570752979084185E-2</v>
      </c>
      <c r="X388" s="226">
        <v>-2.2292803821577677E-2</v>
      </c>
      <c r="Y388" s="226">
        <v>-3.2124991989490925E-2</v>
      </c>
      <c r="Z388" s="226">
        <v>2.2289370031029199E-2</v>
      </c>
      <c r="AA388" s="20">
        <v>1.3216215971573094E-2</v>
      </c>
      <c r="AB388" s="20"/>
      <c r="AC388" s="20"/>
      <c r="AD388" s="20"/>
      <c r="AE388" s="20"/>
      <c r="AF388" s="20"/>
      <c r="AG388" s="9"/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3835</v>
      </c>
      <c r="C389" s="7" t="s">
        <v>188</v>
      </c>
      <c r="D389" s="7">
        <v>24</v>
      </c>
      <c r="E389" s="9" t="s">
        <v>3832</v>
      </c>
      <c r="F389" s="226">
        <v>8.7062348223281294E-2</v>
      </c>
      <c r="G389" s="226">
        <v>6.9039927478040664E-3</v>
      </c>
      <c r="H389" s="226">
        <v>2.6261135721020023E-2</v>
      </c>
      <c r="I389" s="226">
        <v>5.4173685950915873E-2</v>
      </c>
      <c r="J389" s="226">
        <v>8.4186767005893295E-2</v>
      </c>
      <c r="K389" s="226">
        <v>4.4254805079093941E-2</v>
      </c>
      <c r="L389" s="226">
        <v>1.1723703195840108E-2</v>
      </c>
      <c r="M389" s="226">
        <v>2.7605556525618625E-2</v>
      </c>
      <c r="N389" s="226">
        <v>5.2873800712525967E-2</v>
      </c>
      <c r="O389" s="226">
        <v>5.2449025168214945E-2</v>
      </c>
      <c r="P389" s="226">
        <v>4.6641636430650533E-3</v>
      </c>
      <c r="Q389" s="226">
        <v>0.18095602895315302</v>
      </c>
      <c r="R389" s="226">
        <v>2.3355216584602618E-2</v>
      </c>
      <c r="S389" s="226">
        <v>8.1586619254967727E-2</v>
      </c>
      <c r="T389" s="226">
        <v>7.489947427473212E-2</v>
      </c>
      <c r="U389" s="226">
        <v>6.1784772575150096E-2</v>
      </c>
      <c r="V389" s="226">
        <v>-9.0213878885452167E-2</v>
      </c>
      <c r="W389" s="226">
        <v>-2.5047716044231817E-2</v>
      </c>
      <c r="X389" s="226">
        <v>4.1971987571720382E-2</v>
      </c>
      <c r="Y389" s="226">
        <v>-4.5452587937111155E-2</v>
      </c>
      <c r="Z389" s="226">
        <v>6.5239628603580124E-2</v>
      </c>
      <c r="AA389" s="20">
        <v>5.1761966921245108E-2</v>
      </c>
      <c r="AB389" s="20"/>
      <c r="AC389" s="20"/>
      <c r="AD389" s="20"/>
      <c r="AE389" s="20"/>
      <c r="AF389" s="20"/>
      <c r="AG389" s="9"/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3835</v>
      </c>
      <c r="C390" s="7" t="s">
        <v>188</v>
      </c>
      <c r="D390" s="7">
        <v>25</v>
      </c>
      <c r="E390" s="9" t="s">
        <v>3832</v>
      </c>
      <c r="F390" s="226">
        <v>0.11486932839010558</v>
      </c>
      <c r="G390" s="226">
        <v>6.9010277657349569E-3</v>
      </c>
      <c r="H390" s="226">
        <v>3.016829262979228E-2</v>
      </c>
      <c r="I390" s="226">
        <v>0.10953972392891917</v>
      </c>
      <c r="J390" s="226">
        <v>0.15179566351686241</v>
      </c>
      <c r="K390" s="226">
        <v>-1.642965012098303E-2</v>
      </c>
      <c r="L390" s="226">
        <v>4.4665043685862479E-2</v>
      </c>
      <c r="M390" s="226">
        <v>4.1727932922990082E-2</v>
      </c>
      <c r="N390" s="226">
        <v>1.2511621294099204E-3</v>
      </c>
      <c r="O390" s="226">
        <v>2.5655690917125096E-2</v>
      </c>
      <c r="P390" s="226">
        <v>0.11078628762601161</v>
      </c>
      <c r="Q390" s="226">
        <v>8.9039178172095529E-2</v>
      </c>
      <c r="R390" s="226">
        <v>1.4513361313042195E-2</v>
      </c>
      <c r="S390" s="226">
        <v>-8.1691682768156859E-3</v>
      </c>
      <c r="T390" s="226">
        <v>3.5272644267652524E-2</v>
      </c>
      <c r="U390" s="226">
        <v>8.5718148789824117E-2</v>
      </c>
      <c r="V390" s="226">
        <v>-2.6114713756628175E-2</v>
      </c>
      <c r="W390" s="226">
        <v>-1.2349579340779474E-2</v>
      </c>
      <c r="X390" s="226">
        <v>0.11488893794492321</v>
      </c>
      <c r="Y390" s="226">
        <v>-1.5642855729061059E-2</v>
      </c>
      <c r="Z390" s="226">
        <v>1.4154719478011342E-2</v>
      </c>
      <c r="AA390" s="20">
        <v>6.7108539007552134E-2</v>
      </c>
      <c r="AB390" s="20"/>
      <c r="AC390" s="20"/>
      <c r="AD390" s="20"/>
      <c r="AE390" s="20"/>
      <c r="AF390" s="20"/>
      <c r="AG390" s="9"/>
      <c r="AN390" s="20"/>
      <c r="AO390" s="5"/>
      <c r="AP390" s="5"/>
      <c r="AQ390" s="20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G130"/>
  <sheetViews>
    <sheetView workbookViewId="0">
      <pane xSplit="11715" ySplit="3990" topLeftCell="AW119" activePane="top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7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50" width="11.19921875" style="5"/>
    <col min="51" max="16384" width="11.19921875" style="7"/>
  </cols>
  <sheetData>
    <row r="1" spans="1:59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3985</v>
      </c>
      <c r="AU1" s="42" t="s">
        <v>3986</v>
      </c>
      <c r="AV1" s="42" t="s">
        <v>3988</v>
      </c>
      <c r="AW1" s="42" t="s">
        <v>3989</v>
      </c>
      <c r="AX1" s="42" t="s">
        <v>3992</v>
      </c>
      <c r="AY1" s="42" t="s">
        <v>3993</v>
      </c>
      <c r="AZ1" s="42" t="s">
        <v>3994</v>
      </c>
      <c r="BA1" s="42" t="s">
        <v>3996</v>
      </c>
    </row>
    <row r="2" spans="1:59" x14ac:dyDescent="0.2">
      <c r="A2" s="8" t="str">
        <f t="shared" ref="A2:A65" si="0">CONCATENATE(B2,"_",C2,"_",D2)</f>
        <v>mwg_nemiet_gg_QU_1</v>
      </c>
      <c r="B2" s="7" t="s">
        <v>3860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0">
        <v>107.68641144807015</v>
      </c>
      <c r="AT2" s="20">
        <v>107.95617750124705</v>
      </c>
      <c r="AU2" s="20">
        <v>108.23860667727405</v>
      </c>
      <c r="AV2" s="20">
        <v>107.92188838037289</v>
      </c>
      <c r="AW2" s="20">
        <v>108.23510008385422</v>
      </c>
      <c r="AX2" s="20">
        <v>108.33531691277112</v>
      </c>
      <c r="AY2" s="20">
        <v>108.87178231431528</v>
      </c>
      <c r="AZ2" s="20">
        <v>109.31235162863813</v>
      </c>
      <c r="BA2" s="23">
        <v>109.84803871036637</v>
      </c>
      <c r="BB2" s="9"/>
      <c r="BC2" s="20"/>
      <c r="BD2" s="20"/>
      <c r="BE2" s="20"/>
      <c r="BF2" s="20"/>
      <c r="BG2" s="9"/>
    </row>
    <row r="3" spans="1:59" x14ac:dyDescent="0.2">
      <c r="A3" s="8" t="str">
        <f t="shared" si="0"/>
        <v>mwg_nemiet_gg_QU_2</v>
      </c>
      <c r="B3" s="7" t="s">
        <v>3860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0">
        <v>102.93663301048463</v>
      </c>
      <c r="AT3" s="20">
        <v>103.03740305257368</v>
      </c>
      <c r="AU3" s="20">
        <v>103.17031328507839</v>
      </c>
      <c r="AV3" s="20">
        <v>103.01711835883492</v>
      </c>
      <c r="AW3" s="20">
        <v>103.37145861054064</v>
      </c>
      <c r="AX3" s="20">
        <v>103.70218682482944</v>
      </c>
      <c r="AY3" s="20">
        <v>104.42148058736846</v>
      </c>
      <c r="AZ3" s="20">
        <v>104.93169570329242</v>
      </c>
      <c r="BA3" s="23">
        <v>105.34346318512885</v>
      </c>
      <c r="BB3" s="9"/>
      <c r="BC3" s="20"/>
      <c r="BD3" s="20"/>
      <c r="BE3" s="20"/>
      <c r="BF3" s="20"/>
      <c r="BG3" s="9"/>
    </row>
    <row r="4" spans="1:59" x14ac:dyDescent="0.2">
      <c r="A4" s="8" t="str">
        <f t="shared" si="0"/>
        <v>mwg_nemiet_gg_QU_3</v>
      </c>
      <c r="B4" s="7" t="s">
        <v>3860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0">
        <v>106.37802906346849</v>
      </c>
      <c r="AT4" s="20">
        <v>106.53642195185857</v>
      </c>
      <c r="AU4" s="20">
        <v>106.50280184942515</v>
      </c>
      <c r="AV4" s="20">
        <v>106.25040459816891</v>
      </c>
      <c r="AW4" s="20">
        <v>106.84426264814537</v>
      </c>
      <c r="AX4" s="20">
        <v>107.74810556197286</v>
      </c>
      <c r="AY4" s="20">
        <v>108.54342162498828</v>
      </c>
      <c r="AZ4" s="20">
        <v>108.96704600939921</v>
      </c>
      <c r="BA4" s="23">
        <v>109.1661207033777</v>
      </c>
      <c r="BB4" s="9"/>
      <c r="BC4" s="20"/>
      <c r="BD4" s="20"/>
      <c r="BE4" s="20"/>
      <c r="BF4" s="20"/>
      <c r="BG4" s="9"/>
    </row>
    <row r="5" spans="1:59" x14ac:dyDescent="0.2">
      <c r="A5" s="8" t="str">
        <f t="shared" si="0"/>
        <v>mwg_nemiet_gg_QU_4</v>
      </c>
      <c r="B5" s="7" t="s">
        <v>3860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0">
        <v>107.58141002301487</v>
      </c>
      <c r="AT5" s="20">
        <v>107.80426179394287</v>
      </c>
      <c r="AU5" s="20">
        <v>108.36208024119605</v>
      </c>
      <c r="AV5" s="20">
        <v>108.08218230709197</v>
      </c>
      <c r="AW5" s="20">
        <v>108.22328255760378</v>
      </c>
      <c r="AX5" s="20">
        <v>107.99726048943285</v>
      </c>
      <c r="AY5" s="20">
        <v>108.11607893071523</v>
      </c>
      <c r="AZ5" s="20">
        <v>107.76745266771503</v>
      </c>
      <c r="BA5" s="23">
        <v>107.45578122672501</v>
      </c>
      <c r="BB5" s="9"/>
      <c r="BC5" s="20"/>
      <c r="BD5" s="20"/>
      <c r="BE5" s="20"/>
      <c r="BF5" s="20"/>
      <c r="BG5" s="9"/>
    </row>
    <row r="6" spans="1:59" x14ac:dyDescent="0.2">
      <c r="A6" s="8" t="str">
        <f t="shared" si="0"/>
        <v>mwg_nemiet_gg_QU_5</v>
      </c>
      <c r="B6" s="7" t="s">
        <v>3860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0">
        <v>106.8706629635049</v>
      </c>
      <c r="AT6" s="20">
        <v>106.81613575963512</v>
      </c>
      <c r="AU6" s="20">
        <v>106.67439855030135</v>
      </c>
      <c r="AV6" s="20">
        <v>106.2534014223437</v>
      </c>
      <c r="AW6" s="20">
        <v>106.34270104088166</v>
      </c>
      <c r="AX6" s="20">
        <v>106.32612249025921</v>
      </c>
      <c r="AY6" s="20">
        <v>106.92240605612477</v>
      </c>
      <c r="AZ6" s="20">
        <v>107.59878393138892</v>
      </c>
      <c r="BA6" s="23">
        <v>108.56151337597706</v>
      </c>
      <c r="BB6" s="9"/>
      <c r="BC6" s="20"/>
      <c r="BD6" s="20"/>
      <c r="BE6" s="20"/>
      <c r="BF6" s="20"/>
      <c r="BG6" s="9"/>
    </row>
    <row r="7" spans="1:59" x14ac:dyDescent="0.2">
      <c r="A7" s="8" t="str">
        <f t="shared" si="0"/>
        <v>mwg_nemiet_gg_QU_6</v>
      </c>
      <c r="B7" s="7" t="s">
        <v>3860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0">
        <v>104.62166816547203</v>
      </c>
      <c r="AT7" s="20">
        <v>104.95768784647051</v>
      </c>
      <c r="AU7" s="20">
        <v>104.820197048132</v>
      </c>
      <c r="AV7" s="20">
        <v>104.39530486893712</v>
      </c>
      <c r="AW7" s="20">
        <v>104.69541367566701</v>
      </c>
      <c r="AX7" s="20">
        <v>105.45651369338994</v>
      </c>
      <c r="AY7" s="20">
        <v>106.16530396751925</v>
      </c>
      <c r="AZ7" s="20">
        <v>106.65555527651458</v>
      </c>
      <c r="BA7" s="23">
        <v>106.8218452429975</v>
      </c>
      <c r="BB7" s="9"/>
      <c r="BC7" s="20"/>
      <c r="BD7" s="20"/>
      <c r="BE7" s="20"/>
      <c r="BF7" s="20"/>
      <c r="BG7" s="9"/>
    </row>
    <row r="8" spans="1:59" x14ac:dyDescent="0.2">
      <c r="A8" s="8" t="str">
        <f t="shared" si="0"/>
        <v>mwg_nemiet_gg_QU_7</v>
      </c>
      <c r="B8" s="7" t="s">
        <v>3860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0">
        <v>106.77980586295962</v>
      </c>
      <c r="AT8" s="20">
        <v>107.3716021096147</v>
      </c>
      <c r="AU8" s="20">
        <v>107.57119103286084</v>
      </c>
      <c r="AV8" s="20">
        <v>107.14856811934986</v>
      </c>
      <c r="AW8" s="20">
        <v>107.3659924396742</v>
      </c>
      <c r="AX8" s="20">
        <v>108.17136286313944</v>
      </c>
      <c r="AY8" s="20">
        <v>108.78323981186678</v>
      </c>
      <c r="AZ8" s="20">
        <v>109.17634101597308</v>
      </c>
      <c r="BA8" s="23">
        <v>108.71982025467848</v>
      </c>
      <c r="BB8" s="9"/>
      <c r="BC8" s="20"/>
      <c r="BD8" s="20"/>
      <c r="BE8" s="20"/>
      <c r="BF8" s="20"/>
      <c r="BG8" s="9"/>
    </row>
    <row r="9" spans="1:59" x14ac:dyDescent="0.2">
      <c r="A9" s="8" t="str">
        <f t="shared" si="0"/>
        <v>mwg_nemiet_gg_QU_8</v>
      </c>
      <c r="B9" s="7" t="s">
        <v>3860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0">
        <v>107.19049658222529</v>
      </c>
      <c r="AT9" s="20">
        <v>107.85444516076903</v>
      </c>
      <c r="AU9" s="20">
        <v>107.96158802417143</v>
      </c>
      <c r="AV9" s="20">
        <v>107.57733742490154</v>
      </c>
      <c r="AW9" s="20">
        <v>107.63638568437784</v>
      </c>
      <c r="AX9" s="20">
        <v>107.82022971205619</v>
      </c>
      <c r="AY9" s="20">
        <v>108.60399629244779</v>
      </c>
      <c r="AZ9" s="20">
        <v>109.28631994152177</v>
      </c>
      <c r="BA9" s="23">
        <v>110.01175712816709</v>
      </c>
      <c r="BB9" s="9"/>
      <c r="BC9" s="20"/>
      <c r="BD9" s="20"/>
      <c r="BE9" s="20"/>
      <c r="BF9" s="20"/>
      <c r="BG9" s="9"/>
    </row>
    <row r="10" spans="1:59" x14ac:dyDescent="0.2">
      <c r="A10" s="8" t="str">
        <f t="shared" si="0"/>
        <v>mwg_nemiet_gg_QU_9</v>
      </c>
      <c r="B10" s="7" t="s">
        <v>3860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0">
        <v>107.23047242893881</v>
      </c>
      <c r="AT10" s="20">
        <v>107.68097723258357</v>
      </c>
      <c r="AU10" s="20">
        <v>107.85124446872707</v>
      </c>
      <c r="AV10" s="20">
        <v>107.50264814483926</v>
      </c>
      <c r="AW10" s="20">
        <v>107.66305504023313</v>
      </c>
      <c r="AX10" s="20">
        <v>107.81627870183739</v>
      </c>
      <c r="AY10" s="20">
        <v>108.33240632265029</v>
      </c>
      <c r="AZ10" s="20">
        <v>108.60757431095324</v>
      </c>
      <c r="BA10" s="23">
        <v>108.7747777824692</v>
      </c>
      <c r="BB10" s="9"/>
      <c r="BC10" s="20"/>
      <c r="BD10" s="20"/>
      <c r="BE10" s="20"/>
      <c r="BF10" s="20"/>
      <c r="BG10" s="9"/>
    </row>
    <row r="11" spans="1:59" x14ac:dyDescent="0.2">
      <c r="A11" s="8" t="str">
        <f t="shared" si="0"/>
        <v>mwg_nemiet_gg_QU_10</v>
      </c>
      <c r="B11" s="7" t="s">
        <v>3860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0">
        <v>104.52449414070463</v>
      </c>
      <c r="AT11" s="20">
        <v>104.75431681235267</v>
      </c>
      <c r="AU11" s="20">
        <v>104.77396338078125</v>
      </c>
      <c r="AV11" s="20">
        <v>104.48562189466647</v>
      </c>
      <c r="AW11" s="20">
        <v>104.78705612435698</v>
      </c>
      <c r="AX11" s="20">
        <v>105.32796868690043</v>
      </c>
      <c r="AY11" s="20">
        <v>105.95557737558147</v>
      </c>
      <c r="AZ11" s="20">
        <v>106.38585191538225</v>
      </c>
      <c r="BA11" s="23">
        <v>106.65271029630523</v>
      </c>
      <c r="BB11" s="9"/>
      <c r="BC11" s="20"/>
      <c r="BD11" s="20"/>
      <c r="BE11" s="20"/>
      <c r="BF11" s="20"/>
      <c r="BG11" s="9"/>
    </row>
    <row r="12" spans="1:59" x14ac:dyDescent="0.2">
      <c r="A12" s="8" t="str">
        <f t="shared" si="0"/>
        <v>mwg_nemiet_gg_QU_11</v>
      </c>
      <c r="B12" s="7" t="s">
        <v>3860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0">
        <v>105.76637078450153</v>
      </c>
      <c r="AT12" s="20">
        <v>105.69675204668677</v>
      </c>
      <c r="AU12" s="20">
        <v>105.38792171689256</v>
      </c>
      <c r="AV12" s="20">
        <v>104.96086802433656</v>
      </c>
      <c r="AW12" s="20">
        <v>105.42172260240305</v>
      </c>
      <c r="AX12" s="20">
        <v>106.01855336934351</v>
      </c>
      <c r="AY12" s="20">
        <v>106.80370744616835</v>
      </c>
      <c r="AZ12" s="20">
        <v>107.5726057704279</v>
      </c>
      <c r="BA12" s="23">
        <v>108.44410637894653</v>
      </c>
      <c r="BB12" s="9"/>
      <c r="BC12" s="20"/>
      <c r="BD12" s="20"/>
      <c r="BE12" s="20"/>
      <c r="BF12" s="20"/>
      <c r="BG12" s="9"/>
    </row>
    <row r="13" spans="1:59" x14ac:dyDescent="0.2">
      <c r="A13" s="8" t="str">
        <f t="shared" si="0"/>
        <v>mwg_nemiet_gg_QU_12</v>
      </c>
      <c r="B13" s="7" t="s">
        <v>3860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0">
        <v>109.00837150421039</v>
      </c>
      <c r="AT13" s="20">
        <v>109.06992131237821</v>
      </c>
      <c r="AU13" s="20">
        <v>108.58060948786333</v>
      </c>
      <c r="AV13" s="20">
        <v>108.08688592985159</v>
      </c>
      <c r="AW13" s="20">
        <v>108.54270432761469</v>
      </c>
      <c r="AX13" s="20">
        <v>108.92607787907588</v>
      </c>
      <c r="AY13" s="20">
        <v>109.30086378028038</v>
      </c>
      <c r="AZ13" s="20">
        <v>108.9596416126703</v>
      </c>
      <c r="BA13" s="23">
        <v>108.86631765450289</v>
      </c>
      <c r="BB13" s="9"/>
      <c r="BC13" s="20"/>
      <c r="BD13" s="20"/>
      <c r="BE13" s="20"/>
      <c r="BF13" s="20"/>
      <c r="BG13" s="9"/>
    </row>
    <row r="14" spans="1:59" x14ac:dyDescent="0.2">
      <c r="A14" s="8" t="str">
        <f t="shared" si="0"/>
        <v>mwg_nemiet_gg_QU_13</v>
      </c>
      <c r="B14" s="7" t="s">
        <v>3860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0">
        <v>106.52944133248997</v>
      </c>
      <c r="AT14" s="20">
        <v>106.46819872255008</v>
      </c>
      <c r="AU14" s="20">
        <v>106.37968140643319</v>
      </c>
      <c r="AV14" s="20">
        <v>105.88255171146743</v>
      </c>
      <c r="AW14" s="20">
        <v>106.37754304351789</v>
      </c>
      <c r="AX14" s="20">
        <v>106.87680712210995</v>
      </c>
      <c r="AY14" s="20">
        <v>107.47524262123086</v>
      </c>
      <c r="AZ14" s="20">
        <v>107.52921400822255</v>
      </c>
      <c r="BA14" s="23">
        <v>107.41038261881872</v>
      </c>
      <c r="BB14" s="9"/>
      <c r="BC14" s="20"/>
      <c r="BD14" s="20"/>
      <c r="BE14" s="20"/>
      <c r="BF14" s="20"/>
      <c r="BG14" s="9"/>
    </row>
    <row r="15" spans="1:59" x14ac:dyDescent="0.2">
      <c r="A15" s="8" t="str">
        <f t="shared" si="0"/>
        <v>mwg_nemiet_gg_QU_14</v>
      </c>
      <c r="B15" s="7" t="s">
        <v>3860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0">
        <v>105.87309488489676</v>
      </c>
      <c r="AT15" s="20">
        <v>106.3634149535709</v>
      </c>
      <c r="AU15" s="20">
        <v>106.65403789853337</v>
      </c>
      <c r="AV15" s="20">
        <v>106.24736055431744</v>
      </c>
      <c r="AW15" s="20">
        <v>105.95290435390962</v>
      </c>
      <c r="AX15" s="20">
        <v>105.86601642987864</v>
      </c>
      <c r="AY15" s="20">
        <v>106.51377268415955</v>
      </c>
      <c r="AZ15" s="20">
        <v>107.30714713498433</v>
      </c>
      <c r="BA15" s="23">
        <v>108.01343550380915</v>
      </c>
      <c r="BB15" s="9"/>
      <c r="BC15" s="20"/>
      <c r="BD15" s="20"/>
      <c r="BE15" s="20"/>
      <c r="BF15" s="20"/>
      <c r="BG15" s="9"/>
    </row>
    <row r="16" spans="1:59" x14ac:dyDescent="0.2">
      <c r="A16" s="8" t="str">
        <f t="shared" si="0"/>
        <v>mwg_nemiet_gg_QU_15</v>
      </c>
      <c r="B16" s="7" t="s">
        <v>3860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0">
        <v>104.90539242158893</v>
      </c>
      <c r="AT16" s="20">
        <v>105.57542342588812</v>
      </c>
      <c r="AU16" s="20">
        <v>105.88314591361957</v>
      </c>
      <c r="AV16" s="20">
        <v>105.83834978065015</v>
      </c>
      <c r="AW16" s="20">
        <v>105.73583314930596</v>
      </c>
      <c r="AX16" s="20">
        <v>105.49066971125863</v>
      </c>
      <c r="AY16" s="20">
        <v>105.30167262428193</v>
      </c>
      <c r="AZ16" s="20">
        <v>105.29784520878543</v>
      </c>
      <c r="BA16" s="23">
        <v>105.64546439483851</v>
      </c>
      <c r="BB16" s="9"/>
      <c r="BC16" s="20"/>
      <c r="BD16" s="20"/>
      <c r="BE16" s="20"/>
      <c r="BF16" s="20"/>
      <c r="BG16" s="9"/>
    </row>
    <row r="17" spans="1:59" x14ac:dyDescent="0.2">
      <c r="A17" s="8" t="str">
        <f t="shared" si="0"/>
        <v>mwg_nemiet_gg_QU_16</v>
      </c>
      <c r="B17" s="7" t="s">
        <v>3860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0">
        <v>104.90539242158893</v>
      </c>
      <c r="AT17" s="20">
        <v>105.57542342588812</v>
      </c>
      <c r="AU17" s="20">
        <v>105.88314591361957</v>
      </c>
      <c r="AV17" s="20">
        <v>105.83834978065015</v>
      </c>
      <c r="AW17" s="20">
        <v>105.73583314930596</v>
      </c>
      <c r="AX17" s="20">
        <v>105.49066971125863</v>
      </c>
      <c r="AY17" s="20">
        <v>105.30167262428193</v>
      </c>
      <c r="AZ17" s="20">
        <v>105.29784520878543</v>
      </c>
      <c r="BA17" s="23">
        <v>105.64546439483851</v>
      </c>
      <c r="BB17" s="9"/>
      <c r="BC17" s="20"/>
      <c r="BD17" s="20"/>
      <c r="BE17" s="20"/>
      <c r="BF17" s="20"/>
      <c r="BG17" s="9"/>
    </row>
    <row r="18" spans="1:59" x14ac:dyDescent="0.2">
      <c r="A18" s="8" t="str">
        <f t="shared" si="0"/>
        <v>mwg_nemiet_gg_QU_17</v>
      </c>
      <c r="B18" s="7" t="s">
        <v>3860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0">
        <v>105.61238138747602</v>
      </c>
      <c r="AT18" s="20">
        <v>105.65126318610889</v>
      </c>
      <c r="AU18" s="20">
        <v>105.45533199081331</v>
      </c>
      <c r="AV18" s="20">
        <v>105.01346379712028</v>
      </c>
      <c r="AW18" s="20">
        <v>105.37525092965848</v>
      </c>
      <c r="AX18" s="20">
        <v>105.80672093788483</v>
      </c>
      <c r="AY18" s="20">
        <v>106.64075758481067</v>
      </c>
      <c r="AZ18" s="20">
        <v>107.19068620397047</v>
      </c>
      <c r="BA18" s="23">
        <v>107.66919258865775</v>
      </c>
      <c r="BB18" s="9"/>
      <c r="BC18" s="20"/>
      <c r="BD18" s="20"/>
      <c r="BE18" s="20"/>
      <c r="BF18" s="20"/>
      <c r="BG18" s="9"/>
    </row>
    <row r="19" spans="1:59" x14ac:dyDescent="0.2">
      <c r="A19" s="8" t="str">
        <f t="shared" si="0"/>
        <v>mwg_nemiet_gg_QU_18</v>
      </c>
      <c r="B19" s="7" t="s">
        <v>3860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0">
        <v>102.95445645962216</v>
      </c>
      <c r="AT19" s="20">
        <v>103.00160769645622</v>
      </c>
      <c r="AU19" s="20">
        <v>103.04985004181655</v>
      </c>
      <c r="AV19" s="20">
        <v>103.04059842554227</v>
      </c>
      <c r="AW19" s="20">
        <v>103.16898304012371</v>
      </c>
      <c r="AX19" s="20">
        <v>103.7175998213893</v>
      </c>
      <c r="AY19" s="20">
        <v>104.54006688763461</v>
      </c>
      <c r="AZ19" s="20">
        <v>105.51469499043465</v>
      </c>
      <c r="BA19" s="23">
        <v>106.2072808190196</v>
      </c>
      <c r="BB19" s="9"/>
      <c r="BC19" s="20"/>
      <c r="BD19" s="20"/>
      <c r="BE19" s="20"/>
      <c r="BF19" s="20"/>
      <c r="BG19" s="9"/>
    </row>
    <row r="20" spans="1:59" x14ac:dyDescent="0.2">
      <c r="A20" s="8" t="str">
        <f t="shared" si="0"/>
        <v>mwg_nemiet_gg_QU_19</v>
      </c>
      <c r="B20" s="7" t="s">
        <v>3860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0">
        <v>104.81095824508743</v>
      </c>
      <c r="AT20" s="20">
        <v>104.92295208092402</v>
      </c>
      <c r="AU20" s="20">
        <v>104.81430401763815</v>
      </c>
      <c r="AV20" s="20">
        <v>104.40592791513022</v>
      </c>
      <c r="AW20" s="20">
        <v>104.80836163933094</v>
      </c>
      <c r="AX20" s="20">
        <v>105.53434669128309</v>
      </c>
      <c r="AY20" s="20">
        <v>106.30304692232414</v>
      </c>
      <c r="AZ20" s="20">
        <v>106.74806413841104</v>
      </c>
      <c r="BA20" s="23">
        <v>106.99833708084536</v>
      </c>
      <c r="BB20" s="9"/>
      <c r="BC20" s="20"/>
      <c r="BD20" s="20"/>
      <c r="BE20" s="20"/>
      <c r="BF20" s="20"/>
      <c r="BG20" s="9"/>
    </row>
    <row r="21" spans="1:59" x14ac:dyDescent="0.2">
      <c r="A21" s="8" t="str">
        <f t="shared" si="0"/>
        <v>mwg_nemiet_gg_QU_20</v>
      </c>
      <c r="B21" s="7" t="s">
        <v>3860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0">
        <v>104.91102450336678</v>
      </c>
      <c r="AT21" s="20">
        <v>105.22422537638941</v>
      </c>
      <c r="AU21" s="20">
        <v>105.31711082617686</v>
      </c>
      <c r="AV21" s="20">
        <v>105.16678643530797</v>
      </c>
      <c r="AW21" s="20">
        <v>105.64057395230721</v>
      </c>
      <c r="AX21" s="20">
        <v>106.29947025727569</v>
      </c>
      <c r="AY21" s="20">
        <v>106.96030342285987</v>
      </c>
      <c r="AZ21" s="20">
        <v>107.43132426017792</v>
      </c>
      <c r="BA21" s="23">
        <v>107.82465262657919</v>
      </c>
      <c r="BB21" s="9"/>
      <c r="BC21" s="20"/>
      <c r="BD21" s="20"/>
      <c r="BE21" s="20"/>
      <c r="BF21" s="20"/>
      <c r="BG21" s="9"/>
    </row>
    <row r="22" spans="1:59" x14ac:dyDescent="0.2">
      <c r="A22" s="8" t="str">
        <f t="shared" si="0"/>
        <v>mwg_nemiet_gg_QU_21</v>
      </c>
      <c r="B22" s="7" t="s">
        <v>3860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0">
        <v>99.201196034853353</v>
      </c>
      <c r="AT22" s="20">
        <v>98.970564206192122</v>
      </c>
      <c r="AU22" s="20">
        <v>98.15864063327399</v>
      </c>
      <c r="AV22" s="20">
        <v>97.561160935819203</v>
      </c>
      <c r="AW22" s="20">
        <v>98.095529892088123</v>
      </c>
      <c r="AX22" s="20">
        <v>98.638873688935234</v>
      </c>
      <c r="AY22" s="20">
        <v>98.821383017504004</v>
      </c>
      <c r="AZ22" s="20">
        <v>98.792202861823725</v>
      </c>
      <c r="BA22" s="23">
        <v>99.123937448318273</v>
      </c>
      <c r="BB22" s="9"/>
      <c r="BC22" s="20"/>
      <c r="BD22" s="20"/>
      <c r="BE22" s="20"/>
      <c r="BF22" s="20"/>
      <c r="BG22" s="9"/>
    </row>
    <row r="23" spans="1:59" x14ac:dyDescent="0.2">
      <c r="A23" s="8" t="str">
        <f t="shared" si="0"/>
        <v>mwg_nemiet_gg_QU_22</v>
      </c>
      <c r="B23" s="7" t="s">
        <v>3860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0">
        <v>106.75899827665474</v>
      </c>
      <c r="AT23" s="20">
        <v>106.807352152205</v>
      </c>
      <c r="AU23" s="20">
        <v>106.8033020841561</v>
      </c>
      <c r="AV23" s="20">
        <v>106.42762177049336</v>
      </c>
      <c r="AW23" s="20">
        <v>106.83745250139661</v>
      </c>
      <c r="AX23" s="20">
        <v>106.95897146365407</v>
      </c>
      <c r="AY23" s="20">
        <v>107.42785134866627</v>
      </c>
      <c r="AZ23" s="20">
        <v>107.67752226597086</v>
      </c>
      <c r="BA23" s="23">
        <v>108.22602437801896</v>
      </c>
      <c r="BB23" s="9"/>
      <c r="BC23" s="20"/>
      <c r="BD23" s="20"/>
      <c r="BE23" s="20"/>
      <c r="BF23" s="20"/>
      <c r="BG23" s="9"/>
    </row>
    <row r="24" spans="1:59" x14ac:dyDescent="0.2">
      <c r="A24" s="8" t="str">
        <f t="shared" si="0"/>
        <v>mwg_nemiet_gg_QU_23</v>
      </c>
      <c r="B24" s="7" t="s">
        <v>3860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0">
        <v>103.80028004579236</v>
      </c>
      <c r="AT24" s="20">
        <v>103.91532045661533</v>
      </c>
      <c r="AU24" s="20">
        <v>103.97737486343624</v>
      </c>
      <c r="AV24" s="20">
        <v>103.48168415376681</v>
      </c>
      <c r="AW24" s="20">
        <v>103.72319965258451</v>
      </c>
      <c r="AX24" s="20">
        <v>104.20122051476945</v>
      </c>
      <c r="AY24" s="20">
        <v>104.61517174956406</v>
      </c>
      <c r="AZ24" s="20">
        <v>104.83679389653862</v>
      </c>
      <c r="BA24" s="23">
        <v>104.93687338722546</v>
      </c>
      <c r="BB24" s="9"/>
      <c r="BC24" s="20"/>
      <c r="BD24" s="20"/>
      <c r="BE24" s="20"/>
      <c r="BF24" s="20"/>
      <c r="BG24" s="9"/>
    </row>
    <row r="25" spans="1:59" x14ac:dyDescent="0.2">
      <c r="A25" s="8" t="str">
        <f t="shared" si="0"/>
        <v>mwg_nemiet_gg_QU_24</v>
      </c>
      <c r="B25" s="7" t="s">
        <v>3860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0">
        <v>104.49534937087464</v>
      </c>
      <c r="AT25" s="20">
        <v>104.52753945062558</v>
      </c>
      <c r="AU25" s="20">
        <v>104.68246222555406</v>
      </c>
      <c r="AV25" s="20">
        <v>104.89531359955446</v>
      </c>
      <c r="AW25" s="20">
        <v>105.31080296455018</v>
      </c>
      <c r="AX25" s="20">
        <v>105.71629160382662</v>
      </c>
      <c r="AY25" s="20">
        <v>106.00605631519943</v>
      </c>
      <c r="AZ25" s="20">
        <v>106.22919509133646</v>
      </c>
      <c r="BA25" s="23">
        <v>106.27898547722765</v>
      </c>
      <c r="BB25" s="9"/>
      <c r="BC25" s="20"/>
      <c r="BD25" s="20"/>
      <c r="BE25" s="20"/>
      <c r="BF25" s="20"/>
      <c r="BG25" s="9"/>
    </row>
    <row r="26" spans="1:59" x14ac:dyDescent="0.2">
      <c r="A26" s="8" t="str">
        <f t="shared" si="0"/>
        <v>mwg_nemiet_gg_QU_25</v>
      </c>
      <c r="B26" s="7" t="s">
        <v>3860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0">
        <v>106.18086854805983</v>
      </c>
      <c r="AT26" s="20">
        <v>106.41870681010835</v>
      </c>
      <c r="AU26" s="20">
        <v>106.27370166183722</v>
      </c>
      <c r="AV26" s="20">
        <v>106.37090553785475</v>
      </c>
      <c r="AW26" s="20">
        <v>106.76230307999526</v>
      </c>
      <c r="AX26" s="20">
        <v>107.13326806536283</v>
      </c>
      <c r="AY26" s="20">
        <v>107.4841029844448</v>
      </c>
      <c r="AZ26" s="20">
        <v>107.85916554708109</v>
      </c>
      <c r="BA26" s="23">
        <v>108.66205250369583</v>
      </c>
      <c r="BB26" s="9"/>
      <c r="BC26" s="20"/>
      <c r="BD26" s="20"/>
      <c r="BE26" s="20"/>
      <c r="BF26" s="20"/>
      <c r="BG26" s="9"/>
    </row>
    <row r="27" spans="1:59" x14ac:dyDescent="0.2">
      <c r="A27" s="8" t="str">
        <f t="shared" si="0"/>
        <v>mwg_nemiet_gg_QU_26</v>
      </c>
      <c r="B27" s="7" t="s">
        <v>3860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0">
        <v>104.71940475748379</v>
      </c>
      <c r="AT27" s="20">
        <v>105.39050937040513</v>
      </c>
      <c r="AU27" s="20">
        <v>105.41237180407376</v>
      </c>
      <c r="AV27" s="20">
        <v>105.09218802709047</v>
      </c>
      <c r="AW27" s="20">
        <v>105.01107630202294</v>
      </c>
      <c r="AX27" s="20">
        <v>105.11238535805192</v>
      </c>
      <c r="AY27" s="20">
        <v>105.38389542374368</v>
      </c>
      <c r="AZ27" s="20">
        <v>105.46399912896851</v>
      </c>
      <c r="BA27" s="23">
        <v>105.68384751058899</v>
      </c>
      <c r="BB27" s="9"/>
      <c r="BC27" s="20"/>
      <c r="BD27" s="20"/>
      <c r="BE27" s="20"/>
      <c r="BF27" s="20"/>
      <c r="BG27" s="9"/>
    </row>
    <row r="28" spans="1:59" x14ac:dyDescent="0.2">
      <c r="A28" s="8" t="str">
        <f t="shared" si="0"/>
        <v>mwg_mw_gg_QU_1</v>
      </c>
      <c r="B28" s="7" t="s">
        <v>3861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0">
        <v>182.73349411547306</v>
      </c>
      <c r="AT28" s="20">
        <v>183.47149870570402</v>
      </c>
      <c r="AU28" s="20">
        <v>185.32317210554729</v>
      </c>
      <c r="AV28" s="20">
        <v>186.20387603590322</v>
      </c>
      <c r="AW28" s="20">
        <v>188.10754934187801</v>
      </c>
      <c r="AX28" s="20">
        <v>190.43657225495338</v>
      </c>
      <c r="AY28" s="20">
        <v>195.19972510475631</v>
      </c>
      <c r="AZ28" s="20">
        <v>201.32535247727355</v>
      </c>
      <c r="BA28" s="23">
        <v>207.21969700520461</v>
      </c>
      <c r="BB28" s="9"/>
      <c r="BC28" s="20"/>
      <c r="BD28" s="20"/>
      <c r="BE28" s="20"/>
      <c r="BF28" s="20"/>
      <c r="BG28" s="9"/>
    </row>
    <row r="29" spans="1:59" x14ac:dyDescent="0.2">
      <c r="A29" s="8" t="str">
        <f t="shared" si="0"/>
        <v>mwg_mw_gg_QU_2</v>
      </c>
      <c r="B29" s="7" t="s">
        <v>3861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0">
        <v>140.55327327627558</v>
      </c>
      <c r="AT29" s="20">
        <v>139.7515579002758</v>
      </c>
      <c r="AU29" s="20">
        <v>139.07542708050906</v>
      </c>
      <c r="AV29" s="20">
        <v>138.79518461062557</v>
      </c>
      <c r="AW29" s="20">
        <v>139.40099600228814</v>
      </c>
      <c r="AX29" s="20">
        <v>140.3512545000543</v>
      </c>
      <c r="AY29" s="20">
        <v>142.91701754650603</v>
      </c>
      <c r="AZ29" s="20">
        <v>145.54587269587583</v>
      </c>
      <c r="BA29" s="23">
        <v>147.95240520026877</v>
      </c>
      <c r="BB29" s="9"/>
      <c r="BC29" s="20"/>
      <c r="BD29" s="20"/>
      <c r="BE29" s="20"/>
      <c r="BF29" s="20"/>
      <c r="BG29" s="9"/>
    </row>
    <row r="30" spans="1:59" x14ac:dyDescent="0.2">
      <c r="A30" s="8" t="str">
        <f t="shared" si="0"/>
        <v>mwg_mw_gg_QU_3</v>
      </c>
      <c r="B30" s="7" t="s">
        <v>3861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0">
        <v>161.11679950772299</v>
      </c>
      <c r="AT30" s="20">
        <v>160.78213658055046</v>
      </c>
      <c r="AU30" s="20">
        <v>160.53918153536438</v>
      </c>
      <c r="AV30" s="20">
        <v>160.35950814505122</v>
      </c>
      <c r="AW30" s="20">
        <v>161.04098463416554</v>
      </c>
      <c r="AX30" s="20">
        <v>162.87962359441829</v>
      </c>
      <c r="AY30" s="20">
        <v>166.25534916361062</v>
      </c>
      <c r="AZ30" s="20">
        <v>170.32662304710891</v>
      </c>
      <c r="BA30" s="23">
        <v>173.74784591528189</v>
      </c>
      <c r="BB30" s="9"/>
      <c r="BC30" s="20"/>
      <c r="BD30" s="20"/>
      <c r="BE30" s="20"/>
      <c r="BF30" s="20"/>
      <c r="BG30" s="9"/>
    </row>
    <row r="31" spans="1:59" x14ac:dyDescent="0.2">
      <c r="A31" s="8" t="str">
        <f t="shared" si="0"/>
        <v>mwg_mw_gg_QU_4</v>
      </c>
      <c r="B31" s="7" t="s">
        <v>3861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0">
        <v>131.48563874824433</v>
      </c>
      <c r="AT31" s="20">
        <v>130.2405155142873</v>
      </c>
      <c r="AU31" s="20">
        <v>129.27312282566652</v>
      </c>
      <c r="AV31" s="20">
        <v>128.44291744242008</v>
      </c>
      <c r="AW31" s="20">
        <v>128.77653810725107</v>
      </c>
      <c r="AX31" s="20">
        <v>128.88554093429482</v>
      </c>
      <c r="AY31" s="20">
        <v>129.959224372157</v>
      </c>
      <c r="AZ31" s="20">
        <v>130.36731102922099</v>
      </c>
      <c r="BA31" s="23">
        <v>130.93553577555906</v>
      </c>
      <c r="BB31" s="9"/>
      <c r="BC31" s="20"/>
      <c r="BD31" s="20"/>
      <c r="BE31" s="20"/>
      <c r="BF31" s="20"/>
      <c r="BG31" s="9"/>
    </row>
    <row r="32" spans="1:59" x14ac:dyDescent="0.2">
      <c r="A32" s="8" t="str">
        <f t="shared" si="0"/>
        <v>mwg_mw_gg_QU_5</v>
      </c>
      <c r="B32" s="7" t="s">
        <v>3861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0">
        <v>162.74769504203996</v>
      </c>
      <c r="AT32" s="20">
        <v>163.13652117964466</v>
      </c>
      <c r="AU32" s="20">
        <v>164.07763200672062</v>
      </c>
      <c r="AV32" s="20">
        <v>164.31006014607451</v>
      </c>
      <c r="AW32" s="20">
        <v>165.31857006054034</v>
      </c>
      <c r="AX32" s="20">
        <v>166.9313058740139</v>
      </c>
      <c r="AY32" s="20">
        <v>171.22560660395223</v>
      </c>
      <c r="AZ32" s="20">
        <v>176.65506880564598</v>
      </c>
      <c r="BA32" s="23">
        <v>182.13527765555941</v>
      </c>
      <c r="BB32" s="9"/>
      <c r="BC32" s="20"/>
      <c r="BD32" s="20"/>
      <c r="BE32" s="20"/>
      <c r="BF32" s="20"/>
      <c r="BG32" s="9"/>
    </row>
    <row r="33" spans="1:59" x14ac:dyDescent="0.2">
      <c r="A33" s="8" t="str">
        <f t="shared" si="0"/>
        <v>mwg_mw_gg_QU_6</v>
      </c>
      <c r="B33" s="7" t="s">
        <v>3861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0">
        <v>155.34245548217834</v>
      </c>
      <c r="AT33" s="20">
        <v>155.30364346206446</v>
      </c>
      <c r="AU33" s="20">
        <v>154.619865651993</v>
      </c>
      <c r="AV33" s="20">
        <v>154.01794880664696</v>
      </c>
      <c r="AW33" s="20">
        <v>154.3460764215836</v>
      </c>
      <c r="AX33" s="20">
        <v>155.95857086223438</v>
      </c>
      <c r="AY33" s="20">
        <v>159.18871407484156</v>
      </c>
      <c r="AZ33" s="20">
        <v>162.73816195001911</v>
      </c>
      <c r="BA33" s="23">
        <v>165.62343124689818</v>
      </c>
      <c r="BB33" s="9"/>
      <c r="BC33" s="20"/>
      <c r="BD33" s="20"/>
      <c r="BE33" s="20"/>
      <c r="BF33" s="20"/>
      <c r="BG33" s="9"/>
    </row>
    <row r="34" spans="1:59" x14ac:dyDescent="0.2">
      <c r="A34" s="8" t="str">
        <f t="shared" si="0"/>
        <v>mwg_mw_gg_QU_7</v>
      </c>
      <c r="B34" s="7" t="s">
        <v>3861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0">
        <v>157.19965493543984</v>
      </c>
      <c r="AT34" s="20">
        <v>159.37484066467164</v>
      </c>
      <c r="AU34" s="20">
        <v>161.11229842780656</v>
      </c>
      <c r="AV34" s="20">
        <v>160.84637675885355</v>
      </c>
      <c r="AW34" s="20">
        <v>160.76799639818259</v>
      </c>
      <c r="AX34" s="20">
        <v>162.02339706148268</v>
      </c>
      <c r="AY34" s="20">
        <v>164.56070709880615</v>
      </c>
      <c r="AZ34" s="20">
        <v>167.83362291784294</v>
      </c>
      <c r="BA34" s="23">
        <v>169.74815691278241</v>
      </c>
      <c r="BB34" s="9"/>
      <c r="BC34" s="20"/>
      <c r="BD34" s="20"/>
      <c r="BE34" s="20"/>
      <c r="BF34" s="20"/>
      <c r="BG34" s="9"/>
    </row>
    <row r="35" spans="1:59" x14ac:dyDescent="0.2">
      <c r="A35" s="8" t="str">
        <f t="shared" si="0"/>
        <v>mwg_mw_gg_QU_8</v>
      </c>
      <c r="B35" s="7" t="s">
        <v>3861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0">
        <v>165.08692162799869</v>
      </c>
      <c r="AT35" s="20">
        <v>163.89292256613871</v>
      </c>
      <c r="AU35" s="20">
        <v>161.42199591654858</v>
      </c>
      <c r="AV35" s="20">
        <v>160.01702697261115</v>
      </c>
      <c r="AW35" s="20">
        <v>159.39658560313251</v>
      </c>
      <c r="AX35" s="20">
        <v>159.77058074014008</v>
      </c>
      <c r="AY35" s="20">
        <v>163.90172399793678</v>
      </c>
      <c r="AZ35" s="20">
        <v>168.37878527024858</v>
      </c>
      <c r="BA35" s="23">
        <v>172.49580668791765</v>
      </c>
      <c r="BB35" s="9"/>
      <c r="BC35" s="20"/>
      <c r="BD35" s="20"/>
      <c r="BE35" s="20"/>
      <c r="BF35" s="20"/>
      <c r="BG35" s="9"/>
    </row>
    <row r="36" spans="1:59" x14ac:dyDescent="0.2">
      <c r="A36" s="8" t="str">
        <f t="shared" si="0"/>
        <v>mwg_mw_gg_QU_9</v>
      </c>
      <c r="B36" s="7" t="s">
        <v>3861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0">
        <v>184.34124554795935</v>
      </c>
      <c r="AT36" s="20">
        <v>186.57816712740836</v>
      </c>
      <c r="AU36" s="20">
        <v>189.44609716149179</v>
      </c>
      <c r="AV36" s="20">
        <v>190.26656653535238</v>
      </c>
      <c r="AW36" s="20">
        <v>191.69113409317444</v>
      </c>
      <c r="AX36" s="20">
        <v>193.9774190210367</v>
      </c>
      <c r="AY36" s="20">
        <v>198.89808681792388</v>
      </c>
      <c r="AZ36" s="20">
        <v>205.10493609724298</v>
      </c>
      <c r="BA36" s="23">
        <v>210.56630542055879</v>
      </c>
      <c r="BB36" s="9"/>
      <c r="BC36" s="20"/>
      <c r="BD36" s="20"/>
      <c r="BE36" s="20"/>
      <c r="BF36" s="20"/>
      <c r="BG36" s="9"/>
    </row>
    <row r="37" spans="1:59" x14ac:dyDescent="0.2">
      <c r="A37" s="8" t="str">
        <f t="shared" si="0"/>
        <v>mwg_mw_gg_QU_10</v>
      </c>
      <c r="B37" s="7" t="s">
        <v>3861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0">
        <v>145.19628704516904</v>
      </c>
      <c r="AT37" s="20">
        <v>143.50760696070088</v>
      </c>
      <c r="AU37" s="20">
        <v>141.19289828172134</v>
      </c>
      <c r="AV37" s="20">
        <v>139.98681745466953</v>
      </c>
      <c r="AW37" s="20">
        <v>140.0706651273531</v>
      </c>
      <c r="AX37" s="20">
        <v>141.16373845934558</v>
      </c>
      <c r="AY37" s="20">
        <v>143.46988980927156</v>
      </c>
      <c r="AZ37" s="20">
        <v>145.84232976707349</v>
      </c>
      <c r="BA37" s="23">
        <v>147.8931294395251</v>
      </c>
      <c r="BB37" s="9"/>
      <c r="BC37" s="20"/>
      <c r="BD37" s="20"/>
      <c r="BE37" s="20"/>
      <c r="BF37" s="20"/>
      <c r="BG37" s="9"/>
    </row>
    <row r="38" spans="1:59" x14ac:dyDescent="0.2">
      <c r="A38" s="8" t="str">
        <f t="shared" si="0"/>
        <v>mwg_mw_gg_QU_11</v>
      </c>
      <c r="B38" s="7" t="s">
        <v>3861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0">
        <v>141.74285992842195</v>
      </c>
      <c r="AT38" s="20">
        <v>139.36520753032798</v>
      </c>
      <c r="AU38" s="20">
        <v>136.35038977684312</v>
      </c>
      <c r="AV38" s="20">
        <v>134.75049478518284</v>
      </c>
      <c r="AW38" s="20">
        <v>134.92512323433834</v>
      </c>
      <c r="AX38" s="20">
        <v>135.77232526714059</v>
      </c>
      <c r="AY38" s="20">
        <v>138.00262881989121</v>
      </c>
      <c r="AZ38" s="20">
        <v>140.34403368320397</v>
      </c>
      <c r="BA38" s="23">
        <v>142.7781828385771</v>
      </c>
      <c r="BB38" s="9"/>
      <c r="BC38" s="20"/>
      <c r="BD38" s="20"/>
      <c r="BE38" s="20"/>
      <c r="BF38" s="20"/>
      <c r="BG38" s="9"/>
    </row>
    <row r="39" spans="1:59" x14ac:dyDescent="0.2">
      <c r="A39" s="8" t="str">
        <f t="shared" si="0"/>
        <v>mwg_mw_gg_QU_12</v>
      </c>
      <c r="B39" s="7" t="s">
        <v>3861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0">
        <v>194.70662034729767</v>
      </c>
      <c r="AT39" s="20">
        <v>195.32914549225697</v>
      </c>
      <c r="AU39" s="20">
        <v>196.34102562423109</v>
      </c>
      <c r="AV39" s="20">
        <v>197.78287156783293</v>
      </c>
      <c r="AW39" s="20">
        <v>202.16435264327416</v>
      </c>
      <c r="AX39" s="20">
        <v>206.97667586823636</v>
      </c>
      <c r="AY39" s="20">
        <v>212.95954731671574</v>
      </c>
      <c r="AZ39" s="20">
        <v>218.15690929488119</v>
      </c>
      <c r="BA39" s="23">
        <v>223.59873519128689</v>
      </c>
      <c r="BB39" s="9"/>
      <c r="BC39" s="20"/>
      <c r="BD39" s="20"/>
      <c r="BE39" s="20"/>
      <c r="BF39" s="20"/>
      <c r="BG39" s="9"/>
    </row>
    <row r="40" spans="1:59" x14ac:dyDescent="0.2">
      <c r="A40" s="8" t="str">
        <f t="shared" si="0"/>
        <v>mwg_mw_gg_QU_13</v>
      </c>
      <c r="B40" s="7" t="s">
        <v>3861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0">
        <v>158.96914386259749</v>
      </c>
      <c r="AT40" s="20">
        <v>156.98773043988635</v>
      </c>
      <c r="AU40" s="20">
        <v>154.96698117143993</v>
      </c>
      <c r="AV40" s="20">
        <v>153.77414532589117</v>
      </c>
      <c r="AW40" s="20">
        <v>154.71618819682337</v>
      </c>
      <c r="AX40" s="20">
        <v>156.63721479180879</v>
      </c>
      <c r="AY40" s="20">
        <v>160.28985934926104</v>
      </c>
      <c r="AZ40" s="20">
        <v>163.64736232440998</v>
      </c>
      <c r="BA40" s="23">
        <v>166.33572837015768</v>
      </c>
      <c r="BB40" s="9"/>
      <c r="BC40" s="20"/>
      <c r="BD40" s="20"/>
      <c r="BE40" s="20"/>
      <c r="BF40" s="20"/>
      <c r="BG40" s="9"/>
    </row>
    <row r="41" spans="1:59" x14ac:dyDescent="0.2">
      <c r="A41" s="8" t="str">
        <f t="shared" si="0"/>
        <v>mwg_mw_gg_QU_14</v>
      </c>
      <c r="B41" s="7" t="s">
        <v>3861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0">
        <v>144.48706404683858</v>
      </c>
      <c r="AT41" s="20">
        <v>144.5183364017735</v>
      </c>
      <c r="AU41" s="20">
        <v>144.20947459426753</v>
      </c>
      <c r="AV41" s="20">
        <v>143.28338430569005</v>
      </c>
      <c r="AW41" s="20">
        <v>142.53070983733107</v>
      </c>
      <c r="AX41" s="20">
        <v>142.53080342263766</v>
      </c>
      <c r="AY41" s="20">
        <v>144.78513180356671</v>
      </c>
      <c r="AZ41" s="20">
        <v>147.59779553461593</v>
      </c>
      <c r="BA41" s="23">
        <v>150.16184038346336</v>
      </c>
      <c r="BB41" s="9"/>
      <c r="BC41" s="20"/>
      <c r="BD41" s="20"/>
      <c r="BE41" s="20"/>
      <c r="BF41" s="20"/>
      <c r="BG41" s="9"/>
    </row>
    <row r="42" spans="1:59" x14ac:dyDescent="0.2">
      <c r="A42" s="8" t="str">
        <f t="shared" si="0"/>
        <v>mwg_mw_gg_QU_15</v>
      </c>
      <c r="B42" s="7" t="s">
        <v>3861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0">
        <v>139.97996403306081</v>
      </c>
      <c r="AT42" s="20">
        <v>139.76099411572071</v>
      </c>
      <c r="AU42" s="20">
        <v>138.88627439816227</v>
      </c>
      <c r="AV42" s="20">
        <v>138.31114577139189</v>
      </c>
      <c r="AW42" s="20">
        <v>138.51049809140011</v>
      </c>
      <c r="AX42" s="20">
        <v>139.2741774422409</v>
      </c>
      <c r="AY42" s="20">
        <v>141.4073271032477</v>
      </c>
      <c r="AZ42" s="20">
        <v>143.37417790824961</v>
      </c>
      <c r="BA42" s="23">
        <v>145.48793452301865</v>
      </c>
      <c r="BB42" s="9"/>
      <c r="BC42" s="20"/>
      <c r="BD42" s="20"/>
      <c r="BE42" s="20"/>
      <c r="BF42" s="20"/>
      <c r="BG42" s="9"/>
    </row>
    <row r="43" spans="1:59" x14ac:dyDescent="0.2">
      <c r="A43" s="8" t="str">
        <f t="shared" si="0"/>
        <v>mwg_mw_gg_QU_16</v>
      </c>
      <c r="B43" s="7" t="s">
        <v>3861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0">
        <v>139.97996403306081</v>
      </c>
      <c r="AT43" s="20">
        <v>139.76099411572088</v>
      </c>
      <c r="AU43" s="20">
        <v>138.88627439816241</v>
      </c>
      <c r="AV43" s="20">
        <v>138.31114577139203</v>
      </c>
      <c r="AW43" s="20">
        <v>138.51049809140011</v>
      </c>
      <c r="AX43" s="20">
        <v>139.2741774422409</v>
      </c>
      <c r="AY43" s="20">
        <v>141.4073271032477</v>
      </c>
      <c r="AZ43" s="20">
        <v>143.37417790824961</v>
      </c>
      <c r="BA43" s="23">
        <v>145.48793452301865</v>
      </c>
      <c r="BB43" s="9"/>
      <c r="BC43" s="20"/>
      <c r="BD43" s="20"/>
      <c r="BE43" s="20"/>
      <c r="BF43" s="20"/>
      <c r="BG43" s="9"/>
    </row>
    <row r="44" spans="1:59" x14ac:dyDescent="0.2">
      <c r="A44" s="8" t="str">
        <f t="shared" si="0"/>
        <v>mwg_mw_gg_QU_17</v>
      </c>
      <c r="B44" s="7" t="s">
        <v>3861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0">
        <v>162.09962156340833</v>
      </c>
      <c r="AT44" s="20">
        <v>160.92201084078059</v>
      </c>
      <c r="AU44" s="20">
        <v>159.58913812013964</v>
      </c>
      <c r="AV44" s="20">
        <v>158.92059596260336</v>
      </c>
      <c r="AW44" s="20">
        <v>159.66412732131994</v>
      </c>
      <c r="AX44" s="20">
        <v>161.18238179869917</v>
      </c>
      <c r="AY44" s="20">
        <v>164.93283776467328</v>
      </c>
      <c r="AZ44" s="20">
        <v>168.89060429925038</v>
      </c>
      <c r="BA44" s="23">
        <v>172.51040982661939</v>
      </c>
      <c r="BB44" s="9"/>
      <c r="BC44" s="20"/>
      <c r="BD44" s="20"/>
      <c r="BE44" s="20"/>
      <c r="BF44" s="20"/>
      <c r="BG44" s="9"/>
    </row>
    <row r="45" spans="1:59" x14ac:dyDescent="0.2">
      <c r="A45" s="8" t="str">
        <f t="shared" si="0"/>
        <v>mwg_mw_gg_QU_18</v>
      </c>
      <c r="B45" s="7" t="s">
        <v>3861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0">
        <v>160.31659217494189</v>
      </c>
      <c r="AT45" s="20">
        <v>160.22699067582178</v>
      </c>
      <c r="AU45" s="20">
        <v>160.37784788237673</v>
      </c>
      <c r="AV45" s="20">
        <v>160.53350549679325</v>
      </c>
      <c r="AW45" s="20">
        <v>162.26236453402385</v>
      </c>
      <c r="AX45" s="20">
        <v>165.86426523112078</v>
      </c>
      <c r="AY45" s="20">
        <v>171.67470723293559</v>
      </c>
      <c r="AZ45" s="20">
        <v>177.60864765047799</v>
      </c>
      <c r="BA45" s="23">
        <v>182.59049505651242</v>
      </c>
      <c r="BB45" s="9"/>
      <c r="BC45" s="20"/>
      <c r="BD45" s="20"/>
      <c r="BE45" s="20"/>
      <c r="BF45" s="20"/>
      <c r="BG45" s="9"/>
    </row>
    <row r="46" spans="1:59" x14ac:dyDescent="0.2">
      <c r="A46" s="8" t="str">
        <f t="shared" si="0"/>
        <v>mwg_mw_gg_QU_19</v>
      </c>
      <c r="B46" s="7" t="s">
        <v>3861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0">
        <v>153.53213982960617</v>
      </c>
      <c r="AT46" s="20">
        <v>152.210195700154</v>
      </c>
      <c r="AU46" s="20">
        <v>150.55344728998068</v>
      </c>
      <c r="AV46" s="20">
        <v>149.32714028144247</v>
      </c>
      <c r="AW46" s="20">
        <v>149.39961764510869</v>
      </c>
      <c r="AX46" s="20">
        <v>150.42491117593005</v>
      </c>
      <c r="AY46" s="20">
        <v>153.07548450644998</v>
      </c>
      <c r="AZ46" s="20">
        <v>155.99544645195138</v>
      </c>
      <c r="BA46" s="23">
        <v>158.56047508194717</v>
      </c>
      <c r="BB46" s="9"/>
      <c r="BC46" s="20"/>
      <c r="BD46" s="20"/>
      <c r="BE46" s="20"/>
      <c r="BF46" s="20"/>
      <c r="BG46" s="9"/>
    </row>
    <row r="47" spans="1:59" x14ac:dyDescent="0.2">
      <c r="A47" s="8" t="str">
        <f t="shared" si="0"/>
        <v>mwg_mw_gg_QU_20</v>
      </c>
      <c r="B47" s="7" t="s">
        <v>3861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0">
        <v>150.70579438097425</v>
      </c>
      <c r="AT47" s="20">
        <v>149.87717616021419</v>
      </c>
      <c r="AU47" s="20">
        <v>148.69007569255243</v>
      </c>
      <c r="AV47" s="20">
        <v>148.06903613446286</v>
      </c>
      <c r="AW47" s="20">
        <v>148.35331928104668</v>
      </c>
      <c r="AX47" s="20">
        <v>149.45299741306999</v>
      </c>
      <c r="AY47" s="20">
        <v>151.98661108333576</v>
      </c>
      <c r="AZ47" s="20">
        <v>154.81945256142282</v>
      </c>
      <c r="BA47" s="23">
        <v>157.36681663334059</v>
      </c>
      <c r="BB47" s="9"/>
      <c r="BC47" s="20"/>
      <c r="BD47" s="20"/>
      <c r="BE47" s="20"/>
      <c r="BF47" s="20"/>
      <c r="BG47" s="9"/>
    </row>
    <row r="48" spans="1:59" x14ac:dyDescent="0.2">
      <c r="A48" s="8" t="str">
        <f t="shared" si="0"/>
        <v>mwg_mw_gg_QU_21</v>
      </c>
      <c r="B48" s="7" t="s">
        <v>3861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0">
        <v>147.36197613395143</v>
      </c>
      <c r="AT48" s="20">
        <v>145.40499531645401</v>
      </c>
      <c r="AU48" s="20">
        <v>142.68364116399823</v>
      </c>
      <c r="AV48" s="20">
        <v>141.44815033072643</v>
      </c>
      <c r="AW48" s="20">
        <v>142.09132765180576</v>
      </c>
      <c r="AX48" s="20">
        <v>143.03992621221005</v>
      </c>
      <c r="AY48" s="20">
        <v>144.56981947449196</v>
      </c>
      <c r="AZ48" s="20">
        <v>146.38443953631926</v>
      </c>
      <c r="BA48" s="23">
        <v>148.66456882526543</v>
      </c>
      <c r="BB48" s="9"/>
      <c r="BC48" s="20"/>
      <c r="BD48" s="20"/>
      <c r="BE48" s="20"/>
      <c r="BF48" s="20"/>
      <c r="BG48" s="9"/>
    </row>
    <row r="49" spans="1:59" x14ac:dyDescent="0.2">
      <c r="A49" s="8" t="str">
        <f t="shared" si="0"/>
        <v>mwg_mw_gg_QU_22</v>
      </c>
      <c r="B49" s="7" t="s">
        <v>3861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0">
        <v>151.57626383183435</v>
      </c>
      <c r="AT49" s="20">
        <v>150.40518883035313</v>
      </c>
      <c r="AU49" s="20">
        <v>149.17238415193495</v>
      </c>
      <c r="AV49" s="20">
        <v>148.27684929274889</v>
      </c>
      <c r="AW49" s="20">
        <v>148.86177675876999</v>
      </c>
      <c r="AX49" s="20">
        <v>149.64945304206847</v>
      </c>
      <c r="AY49" s="20">
        <v>152.18408009528642</v>
      </c>
      <c r="AZ49" s="20">
        <v>154.74831630865111</v>
      </c>
      <c r="BA49" s="23">
        <v>157.5871794280576</v>
      </c>
      <c r="BB49" s="9"/>
      <c r="BC49" s="20"/>
      <c r="BD49" s="20"/>
      <c r="BE49" s="20"/>
      <c r="BF49" s="20"/>
      <c r="BG49" s="9"/>
    </row>
    <row r="50" spans="1:59" x14ac:dyDescent="0.2">
      <c r="A50" s="8" t="str">
        <f t="shared" si="0"/>
        <v>mwg_mw_gg_QU_23</v>
      </c>
      <c r="B50" s="7" t="s">
        <v>3861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0">
        <v>139.8142822672643</v>
      </c>
      <c r="AT50" s="20">
        <v>138.67039139423991</v>
      </c>
      <c r="AU50" s="20">
        <v>137.30893107555642</v>
      </c>
      <c r="AV50" s="20">
        <v>136.16877711408358</v>
      </c>
      <c r="AW50" s="20">
        <v>136.53854539248195</v>
      </c>
      <c r="AX50" s="20">
        <v>137.87440164588699</v>
      </c>
      <c r="AY50" s="20">
        <v>140.24454760100568</v>
      </c>
      <c r="AZ50" s="20">
        <v>142.48075678751903</v>
      </c>
      <c r="BA50" s="23">
        <v>144.38723208987932</v>
      </c>
      <c r="BB50" s="9"/>
      <c r="BC50" s="20"/>
      <c r="BD50" s="20"/>
      <c r="BE50" s="20"/>
      <c r="BF50" s="20"/>
      <c r="BG50" s="9"/>
    </row>
    <row r="51" spans="1:59" x14ac:dyDescent="0.2">
      <c r="A51" s="8" t="str">
        <f t="shared" si="0"/>
        <v>mwg_mw_gg_QU_24</v>
      </c>
      <c r="B51" s="7" t="s">
        <v>3861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0">
        <v>160.91832787694307</v>
      </c>
      <c r="AT51" s="20">
        <v>158.9670747405647</v>
      </c>
      <c r="AU51" s="20">
        <v>157.48815125095987</v>
      </c>
      <c r="AV51" s="20">
        <v>158.20987671103646</v>
      </c>
      <c r="AW51" s="20">
        <v>159.38491954840492</v>
      </c>
      <c r="AX51" s="20">
        <v>161.44916502141118</v>
      </c>
      <c r="AY51" s="20">
        <v>164.66463467483035</v>
      </c>
      <c r="AZ51" s="20">
        <v>168.68326399621472</v>
      </c>
      <c r="BA51" s="23">
        <v>172.07965871161372</v>
      </c>
      <c r="BB51" s="9"/>
      <c r="BC51" s="20"/>
      <c r="BD51" s="20"/>
      <c r="BE51" s="20"/>
      <c r="BF51" s="20"/>
      <c r="BG51" s="9"/>
    </row>
    <row r="52" spans="1:59" x14ac:dyDescent="0.2">
      <c r="A52" s="8" t="str">
        <f t="shared" si="0"/>
        <v>mwg_mw_gg_QU_25</v>
      </c>
      <c r="B52" s="7" t="s">
        <v>3861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0">
        <v>170.99724978851737</v>
      </c>
      <c r="AT52" s="20">
        <v>170.98663630841307</v>
      </c>
      <c r="AU52" s="20">
        <v>170.9975799907584</v>
      </c>
      <c r="AV52" s="20">
        <v>171.94045368904904</v>
      </c>
      <c r="AW52" s="20">
        <v>173.8754082580175</v>
      </c>
      <c r="AX52" s="20">
        <v>176.64577798156259</v>
      </c>
      <c r="AY52" s="20">
        <v>181.15230857467517</v>
      </c>
      <c r="AZ52" s="20">
        <v>186.41542778508799</v>
      </c>
      <c r="BA52" s="23">
        <v>191.96282528616459</v>
      </c>
      <c r="BB52" s="9"/>
      <c r="BC52" s="20"/>
      <c r="BD52" s="20"/>
      <c r="BE52" s="20"/>
      <c r="BF52" s="20"/>
      <c r="BG52" s="9"/>
    </row>
    <row r="53" spans="1:59" x14ac:dyDescent="0.2">
      <c r="A53" s="8" t="str">
        <f t="shared" si="0"/>
        <v>mwg_mw_gg_QU_26</v>
      </c>
      <c r="B53" s="7" t="s">
        <v>3861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0">
        <v>124.96388578515128</v>
      </c>
      <c r="AT53" s="20">
        <v>124.60935738563639</v>
      </c>
      <c r="AU53" s="20">
        <v>123.26518421548764</v>
      </c>
      <c r="AV53" s="20">
        <v>122.28782404736364</v>
      </c>
      <c r="AW53" s="20">
        <v>122.36256515132624</v>
      </c>
      <c r="AX53" s="20">
        <v>123.07811523349388</v>
      </c>
      <c r="AY53" s="20">
        <v>124.5507345637145</v>
      </c>
      <c r="AZ53" s="20">
        <v>125.37210560528763</v>
      </c>
      <c r="BA53" s="23">
        <v>126.18353407080203</v>
      </c>
      <c r="BB53" s="9"/>
      <c r="BC53" s="20"/>
      <c r="BD53" s="20"/>
      <c r="BE53" s="20"/>
      <c r="BF53" s="20"/>
      <c r="BG53" s="9"/>
    </row>
    <row r="54" spans="1:59" x14ac:dyDescent="0.2">
      <c r="A54" s="8" t="str">
        <f t="shared" si="0"/>
        <v>bue_nemiet_gg_QU_1</v>
      </c>
      <c r="B54" s="7" t="s">
        <v>3862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0">
        <v>98.513170469239995</v>
      </c>
      <c r="AT54" s="20">
        <v>95.168007482078522</v>
      </c>
      <c r="AU54" s="20">
        <v>94.347035884843834</v>
      </c>
      <c r="AV54" s="20">
        <v>94.651165698481421</v>
      </c>
      <c r="AW54" s="20">
        <v>96.522898801150475</v>
      </c>
      <c r="AX54" s="20">
        <v>95.82920601766871</v>
      </c>
      <c r="AY54" s="20">
        <v>96.232782444127324</v>
      </c>
      <c r="AZ54" s="20">
        <v>97.687050702828245</v>
      </c>
      <c r="BA54" s="23">
        <v>101.27882692453736</v>
      </c>
      <c r="BB54" s="9"/>
      <c r="BC54" s="20"/>
      <c r="BD54" s="20"/>
      <c r="BE54" s="20"/>
      <c r="BF54" s="20"/>
      <c r="BG54" s="9"/>
    </row>
    <row r="55" spans="1:59" x14ac:dyDescent="0.2">
      <c r="A55" s="8" t="str">
        <f t="shared" si="0"/>
        <v>bue_nemiet_gg_QU_2</v>
      </c>
      <c r="B55" s="7" t="s">
        <v>3862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0">
        <v>100.08771794216027</v>
      </c>
      <c r="AT55" s="20">
        <v>96.250801490013657</v>
      </c>
      <c r="AU55" s="20">
        <v>93.728913150851852</v>
      </c>
      <c r="AV55" s="20">
        <v>93.276253031198323</v>
      </c>
      <c r="AW55" s="20">
        <v>93.807167005365201</v>
      </c>
      <c r="AX55" s="20">
        <v>91.469317759670673</v>
      </c>
      <c r="AY55" s="20">
        <v>90.363894090240933</v>
      </c>
      <c r="AZ55" s="20">
        <v>90.112835569908228</v>
      </c>
      <c r="BA55" s="23">
        <v>91.326763246793746</v>
      </c>
      <c r="BB55" s="9"/>
      <c r="BC55" s="20"/>
      <c r="BD55" s="20"/>
      <c r="BE55" s="20"/>
      <c r="BF55" s="20"/>
      <c r="BG55" s="9"/>
    </row>
    <row r="56" spans="1:59" x14ac:dyDescent="0.2">
      <c r="A56" s="8" t="str">
        <f t="shared" si="0"/>
        <v>bue_nemiet_gg_QU_3</v>
      </c>
      <c r="B56" s="7" t="s">
        <v>3862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0">
        <v>110.95713995560543</v>
      </c>
      <c r="AT56" s="20">
        <v>107.6422393638528</v>
      </c>
      <c r="AU56" s="20">
        <v>105.1429010110346</v>
      </c>
      <c r="AV56" s="20">
        <v>103.39362342617808</v>
      </c>
      <c r="AW56" s="20">
        <v>102.49221878002362</v>
      </c>
      <c r="AX56" s="20">
        <v>98.231338747053471</v>
      </c>
      <c r="AY56" s="20">
        <v>97.170862617988789</v>
      </c>
      <c r="AZ56" s="20">
        <v>98.82121729146651</v>
      </c>
      <c r="BA56" s="23">
        <v>104.20344782032045</v>
      </c>
      <c r="BB56" s="9"/>
      <c r="BC56" s="20"/>
      <c r="BD56" s="20"/>
      <c r="BE56" s="20"/>
      <c r="BF56" s="20"/>
      <c r="BG56" s="9"/>
    </row>
    <row r="57" spans="1:59" x14ac:dyDescent="0.2">
      <c r="A57" s="8" t="str">
        <f t="shared" si="0"/>
        <v>bue_nemiet_gg_QU_5</v>
      </c>
      <c r="B57" s="7" t="s">
        <v>3862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0">
        <v>88.360748026174363</v>
      </c>
      <c r="AT57" s="20">
        <v>84.560418783330292</v>
      </c>
      <c r="AU57" s="20">
        <v>83.151201906536116</v>
      </c>
      <c r="AV57" s="20">
        <v>83.586823219680582</v>
      </c>
      <c r="AW57" s="20">
        <v>85.041180138963838</v>
      </c>
      <c r="AX57" s="20">
        <v>83.083269172014184</v>
      </c>
      <c r="AY57" s="20">
        <v>82.180573010135689</v>
      </c>
      <c r="AZ57" s="20">
        <v>81.265795606089384</v>
      </c>
      <c r="BA57" s="23">
        <v>81.399994153017545</v>
      </c>
      <c r="BB57" s="9"/>
      <c r="BC57" s="20"/>
      <c r="BD57" s="20"/>
      <c r="BE57" s="20"/>
      <c r="BF57" s="20"/>
      <c r="BG57" s="9"/>
    </row>
    <row r="58" spans="1:59" x14ac:dyDescent="0.2">
      <c r="A58" s="8" t="str">
        <f t="shared" si="0"/>
        <v>bue_nemiet_gg_QU_9</v>
      </c>
      <c r="B58" s="7" t="s">
        <v>3862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0">
        <v>68.287880153494541</v>
      </c>
      <c r="AT58" s="20">
        <v>72.754445581156816</v>
      </c>
      <c r="AU58" s="20">
        <v>77.444944651794216</v>
      </c>
      <c r="AV58" s="20">
        <v>81.961388875036548</v>
      </c>
      <c r="AW58" s="20">
        <v>86.450692157358603</v>
      </c>
      <c r="AX58" s="20">
        <v>91.095231138756617</v>
      </c>
      <c r="AY58" s="20">
        <v>95.975458561121499</v>
      </c>
      <c r="AZ58" s="20">
        <v>101.38477490854672</v>
      </c>
      <c r="BA58" s="23">
        <v>107.04144948601697</v>
      </c>
      <c r="BB58" s="9"/>
      <c r="BC58" s="20"/>
      <c r="BD58" s="20"/>
      <c r="BE58" s="20"/>
      <c r="BF58" s="20"/>
      <c r="BG58" s="9"/>
    </row>
    <row r="59" spans="1:59" x14ac:dyDescent="0.2">
      <c r="A59" s="8" t="str">
        <f t="shared" si="0"/>
        <v>bue_nemiet_gg_QU_10</v>
      </c>
      <c r="B59" s="7" t="s">
        <v>3862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0">
        <v>89.07075595542949</v>
      </c>
      <c r="AT59" s="20">
        <v>87.066351045672135</v>
      </c>
      <c r="AU59" s="20">
        <v>88.785822177028493</v>
      </c>
      <c r="AV59" s="20">
        <v>90.481614041636604</v>
      </c>
      <c r="AW59" s="20">
        <v>95.854855692608396</v>
      </c>
      <c r="AX59" s="20">
        <v>99.501210740715166</v>
      </c>
      <c r="AY59" s="20">
        <v>103.3348168068469</v>
      </c>
      <c r="AZ59" s="20">
        <v>103.2465165898271</v>
      </c>
      <c r="BA59" s="23">
        <v>101.03169510158723</v>
      </c>
      <c r="BB59" s="9"/>
      <c r="BC59" s="20"/>
      <c r="BD59" s="20"/>
      <c r="BE59" s="20"/>
      <c r="BF59" s="20"/>
      <c r="BG59" s="9"/>
    </row>
    <row r="60" spans="1:59" x14ac:dyDescent="0.2">
      <c r="A60" s="8" t="str">
        <f t="shared" si="0"/>
        <v>bue_nemiet_gg_QU_11</v>
      </c>
      <c r="B60" s="7" t="s">
        <v>3862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0">
        <v>96.464963811002647</v>
      </c>
      <c r="AT60" s="20">
        <v>95.186538677123451</v>
      </c>
      <c r="AU60" s="20">
        <v>95.097309248768511</v>
      </c>
      <c r="AV60" s="20">
        <v>94.582947077730068</v>
      </c>
      <c r="AW60" s="20">
        <v>96.581536716971428</v>
      </c>
      <c r="AX60" s="20">
        <v>97.162147226100501</v>
      </c>
      <c r="AY60" s="20">
        <v>99.716214947669172</v>
      </c>
      <c r="AZ60" s="20">
        <v>101.08387383712113</v>
      </c>
      <c r="BA60" s="23">
        <v>102.67221006530487</v>
      </c>
      <c r="BB60" s="9"/>
      <c r="BC60" s="20"/>
      <c r="BD60" s="20"/>
      <c r="BE60" s="20"/>
      <c r="BF60" s="20"/>
      <c r="BG60" s="9"/>
    </row>
    <row r="61" spans="1:59" x14ac:dyDescent="0.2">
      <c r="A61" s="8" t="str">
        <f t="shared" si="0"/>
        <v>bue_nemiet_gg_QU_12</v>
      </c>
      <c r="B61" s="7" t="s">
        <v>3862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0">
        <v>100.95001482403114</v>
      </c>
      <c r="AT61" s="20">
        <v>98.307684074115301</v>
      </c>
      <c r="AU61" s="20">
        <v>96.242674881493073</v>
      </c>
      <c r="AV61" s="20">
        <v>95.827487700764365</v>
      </c>
      <c r="AW61" s="20">
        <v>96.306925743350703</v>
      </c>
      <c r="AX61" s="20">
        <v>93.139651551818261</v>
      </c>
      <c r="AY61" s="20">
        <v>91.768146084950217</v>
      </c>
      <c r="AZ61" s="20">
        <v>90.204861673471271</v>
      </c>
      <c r="BA61" s="23">
        <v>89.318452264228071</v>
      </c>
      <c r="BB61" s="9"/>
      <c r="BC61" s="20"/>
      <c r="BD61" s="20"/>
      <c r="BE61" s="20"/>
      <c r="BF61" s="20"/>
      <c r="BG61" s="9"/>
    </row>
    <row r="62" spans="1:59" x14ac:dyDescent="0.2">
      <c r="A62" s="8" t="str">
        <f t="shared" si="0"/>
        <v>bue_nemiet_gg_QU_13</v>
      </c>
      <c r="B62" s="7" t="s">
        <v>3862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0">
        <v>94.828029183585514</v>
      </c>
      <c r="AT62" s="20">
        <v>93.797156629114738</v>
      </c>
      <c r="AU62" s="20">
        <v>94.404215678586397</v>
      </c>
      <c r="AV62" s="20">
        <v>96.199614714698995</v>
      </c>
      <c r="AW62" s="20">
        <v>98.107445657678213</v>
      </c>
      <c r="AX62" s="20">
        <v>96.256756018892801</v>
      </c>
      <c r="AY62" s="20">
        <v>93.271795910624164</v>
      </c>
      <c r="AZ62" s="20">
        <v>91.488698645890224</v>
      </c>
      <c r="BA62" s="23">
        <v>91.117698163419476</v>
      </c>
      <c r="BB62" s="9"/>
      <c r="BC62" s="20"/>
      <c r="BD62" s="20"/>
      <c r="BE62" s="20"/>
      <c r="BF62" s="20"/>
      <c r="BG62" s="9"/>
    </row>
    <row r="63" spans="1:59" x14ac:dyDescent="0.2">
      <c r="A63" s="8" t="str">
        <f t="shared" si="0"/>
        <v>bue_nemiet_gg_QU_14</v>
      </c>
      <c r="B63" s="7" t="s">
        <v>3862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0">
        <v>104.17963350587139</v>
      </c>
      <c r="AT63" s="20">
        <v>97.56784335613871</v>
      </c>
      <c r="AU63" s="20">
        <v>95.20186888763692</v>
      </c>
      <c r="AV63" s="20">
        <v>97.079598548624872</v>
      </c>
      <c r="AW63" s="20">
        <v>102.72935614454668</v>
      </c>
      <c r="AX63" s="20">
        <v>108.53400162264268</v>
      </c>
      <c r="AY63" s="20">
        <v>114.63525937209891</v>
      </c>
      <c r="AZ63" s="20">
        <v>121.49234265970473</v>
      </c>
      <c r="BA63" s="23">
        <v>128.70412505720617</v>
      </c>
      <c r="BB63" s="9"/>
      <c r="BC63" s="20"/>
      <c r="BD63" s="20"/>
      <c r="BE63" s="20"/>
      <c r="BF63" s="20"/>
      <c r="BG63" s="9"/>
    </row>
    <row r="64" spans="1:59" x14ac:dyDescent="0.2">
      <c r="A64" s="8" t="str">
        <f t="shared" si="0"/>
        <v>bue_nemiet_gg_QU_17</v>
      </c>
      <c r="B64" s="7" t="s">
        <v>3862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0">
        <v>90.928671176129498</v>
      </c>
      <c r="AT64" s="20">
        <v>87.828302185169591</v>
      </c>
      <c r="AU64" s="20">
        <v>87.933019890935441</v>
      </c>
      <c r="AV64" s="20">
        <v>89.535092992416978</v>
      </c>
      <c r="AW64" s="20">
        <v>93.477560437559347</v>
      </c>
      <c r="AX64" s="20">
        <v>94.590995375090642</v>
      </c>
      <c r="AY64" s="20">
        <v>95.947718523351014</v>
      </c>
      <c r="AZ64" s="20">
        <v>96.208862322221094</v>
      </c>
      <c r="BA64" s="23">
        <v>97.453157328966782</v>
      </c>
      <c r="BB64" s="9"/>
      <c r="BC64" s="20"/>
      <c r="BD64" s="20"/>
      <c r="BE64" s="20"/>
      <c r="BF64" s="20"/>
      <c r="BG64" s="9"/>
    </row>
    <row r="65" spans="1:59" x14ac:dyDescent="0.2">
      <c r="A65" s="8" t="str">
        <f t="shared" si="0"/>
        <v>bue_nemiet_gg_QU_18</v>
      </c>
      <c r="B65" s="7" t="s">
        <v>3862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0">
        <v>91.244362721575143</v>
      </c>
      <c r="AT65" s="20">
        <v>88.705959946797222</v>
      </c>
      <c r="AU65" s="20">
        <v>85.947494657217021</v>
      </c>
      <c r="AV65" s="20">
        <v>86.492262875939034</v>
      </c>
      <c r="AW65" s="20">
        <v>89.517818587797592</v>
      </c>
      <c r="AX65" s="20">
        <v>90.167636173004254</v>
      </c>
      <c r="AY65" s="20">
        <v>91.267613045698184</v>
      </c>
      <c r="AZ65" s="20">
        <v>93.478750222931922</v>
      </c>
      <c r="BA65" s="23">
        <v>98.786194244288311</v>
      </c>
      <c r="BB65" s="9"/>
      <c r="BC65" s="20"/>
      <c r="BD65" s="20"/>
      <c r="BE65" s="20"/>
      <c r="BF65" s="20"/>
      <c r="BG65" s="9"/>
    </row>
    <row r="66" spans="1:59" x14ac:dyDescent="0.2">
      <c r="A66" s="8" t="str">
        <f t="shared" ref="A66:A129" si="1">CONCATENATE(B66,"_",C66,"_",D66)</f>
        <v>bue_nemiet_gg_QU_19</v>
      </c>
      <c r="B66" s="7" t="s">
        <v>3862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0">
        <v>107.27282667907089</v>
      </c>
      <c r="AT66" s="20">
        <v>103.58494038341009</v>
      </c>
      <c r="AU66" s="20">
        <v>101.02695125167249</v>
      </c>
      <c r="AV66" s="20">
        <v>99.453910921820452</v>
      </c>
      <c r="AW66" s="20">
        <v>99.606930141363065</v>
      </c>
      <c r="AX66" s="20">
        <v>98.435732506494517</v>
      </c>
      <c r="AY66" s="20">
        <v>98.40543761717953</v>
      </c>
      <c r="AZ66" s="20">
        <v>99.99423655842638</v>
      </c>
      <c r="BA66" s="23">
        <v>104.11387275868708</v>
      </c>
      <c r="BB66" s="9"/>
      <c r="BC66" s="20"/>
      <c r="BD66" s="20"/>
      <c r="BE66" s="20"/>
      <c r="BF66" s="20"/>
      <c r="BG66" s="9"/>
    </row>
    <row r="67" spans="1:59" x14ac:dyDescent="0.2">
      <c r="A67" s="8" t="str">
        <f t="shared" si="1"/>
        <v>bue_nemiet_gg_QU_20</v>
      </c>
      <c r="B67" s="7" t="s">
        <v>3862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0">
        <v>108.5627613938115</v>
      </c>
      <c r="AT67" s="20">
        <v>104.44523944913355</v>
      </c>
      <c r="AU67" s="20">
        <v>104.4699733866031</v>
      </c>
      <c r="AV67" s="20">
        <v>105.41903031240854</v>
      </c>
      <c r="AW67" s="20">
        <v>107.8879467814852</v>
      </c>
      <c r="AX67" s="20">
        <v>106.55807599640816</v>
      </c>
      <c r="AY67" s="20">
        <v>102.95526601514916</v>
      </c>
      <c r="AZ67" s="20">
        <v>100.07899318006837</v>
      </c>
      <c r="BA67" s="23">
        <v>98.939265158069986</v>
      </c>
      <c r="BB67" s="9"/>
      <c r="BC67" s="20"/>
      <c r="BD67" s="20"/>
      <c r="BE67" s="20"/>
      <c r="BF67" s="20"/>
      <c r="BG67" s="9"/>
    </row>
    <row r="68" spans="1:59" x14ac:dyDescent="0.2">
      <c r="A68" s="8" t="str">
        <f t="shared" si="1"/>
        <v>bue_nemiet_gg_QU_21</v>
      </c>
      <c r="B68" s="7" t="s">
        <v>3862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0">
        <v>103.21199184545469</v>
      </c>
      <c r="AT68" s="20">
        <v>104.75604892361491</v>
      </c>
      <c r="AU68" s="20">
        <v>107.86649788552171</v>
      </c>
      <c r="AV68" s="20">
        <v>111.8892592893036</v>
      </c>
      <c r="AW68" s="20">
        <v>114.56758019155785</v>
      </c>
      <c r="AX68" s="20">
        <v>112.98870569856592</v>
      </c>
      <c r="AY68" s="20">
        <v>111.33489291352981</v>
      </c>
      <c r="AZ68" s="20">
        <v>111.64277189785584</v>
      </c>
      <c r="BA68" s="23">
        <v>114.68202346457423</v>
      </c>
      <c r="BB68" s="9"/>
      <c r="BC68" s="20"/>
      <c r="BD68" s="20"/>
      <c r="BE68" s="20"/>
      <c r="BF68" s="20"/>
      <c r="BG68" s="9"/>
    </row>
    <row r="69" spans="1:59" x14ac:dyDescent="0.2">
      <c r="A69" s="8" t="str">
        <f t="shared" si="1"/>
        <v>bue_nemiet_gg_QU_22</v>
      </c>
      <c r="B69" s="7" t="s">
        <v>3862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0">
        <v>97.611460140274161</v>
      </c>
      <c r="AT69" s="20">
        <v>93.743700295175302</v>
      </c>
      <c r="AU69" s="20">
        <v>90.859022610683098</v>
      </c>
      <c r="AV69" s="20">
        <v>90.770353613954228</v>
      </c>
      <c r="AW69" s="20">
        <v>92.664669734794373</v>
      </c>
      <c r="AX69" s="20">
        <v>93.344750374551055</v>
      </c>
      <c r="AY69" s="20">
        <v>94.849059422808637</v>
      </c>
      <c r="AZ69" s="20">
        <v>97.280262823665694</v>
      </c>
      <c r="BA69" s="23">
        <v>101.24307802564078</v>
      </c>
      <c r="BB69" s="9"/>
      <c r="BC69" s="20"/>
      <c r="BD69" s="20"/>
      <c r="BE69" s="20"/>
      <c r="BF69" s="20"/>
      <c r="BG69" s="9"/>
    </row>
    <row r="70" spans="1:59" x14ac:dyDescent="0.2">
      <c r="A70" s="8" t="str">
        <f t="shared" si="1"/>
        <v>bue_nemiet_gg_QU_23</v>
      </c>
      <c r="B70" s="7" t="s">
        <v>3862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0">
        <v>103.32135492961116</v>
      </c>
      <c r="AT70" s="20">
        <v>101.19730493570967</v>
      </c>
      <c r="AU70" s="20">
        <v>99.074379285059294</v>
      </c>
      <c r="AV70" s="20">
        <v>101.38920046089868</v>
      </c>
      <c r="AW70" s="20">
        <v>104.88565935239974</v>
      </c>
      <c r="AX70" s="20">
        <v>104.29774577699607</v>
      </c>
      <c r="AY70" s="20">
        <v>103.68726821151897</v>
      </c>
      <c r="AZ70" s="20">
        <v>101.52680112636487</v>
      </c>
      <c r="BA70" s="23">
        <v>99.207761114502688</v>
      </c>
      <c r="BB70" s="9"/>
      <c r="BC70" s="20"/>
      <c r="BD70" s="20"/>
      <c r="BE70" s="20"/>
      <c r="BF70" s="20"/>
      <c r="BG70" s="9"/>
    </row>
    <row r="71" spans="1:59" x14ac:dyDescent="0.2">
      <c r="A71" s="8" t="str">
        <f t="shared" si="1"/>
        <v>bue_nemiet_gg_QU_24</v>
      </c>
      <c r="B71" s="7" t="s">
        <v>3862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0">
        <v>93.727014387873353</v>
      </c>
      <c r="AT71" s="20">
        <v>90.323329003047022</v>
      </c>
      <c r="AU71" s="20">
        <v>90.387466241295371</v>
      </c>
      <c r="AV71" s="20">
        <v>92.105916613561419</v>
      </c>
      <c r="AW71" s="20">
        <v>94.141401892662842</v>
      </c>
      <c r="AX71" s="20">
        <v>96.181129018700105</v>
      </c>
      <c r="AY71" s="20">
        <v>98.327719135463269</v>
      </c>
      <c r="AZ71" s="20">
        <v>100.23382313525411</v>
      </c>
      <c r="BA71" s="23">
        <v>98.558015509012094</v>
      </c>
      <c r="BB71" s="9"/>
      <c r="BC71" s="20"/>
      <c r="BD71" s="20"/>
      <c r="BE71" s="20"/>
      <c r="BF71" s="20"/>
      <c r="BG71" s="9"/>
    </row>
    <row r="72" spans="1:59" x14ac:dyDescent="0.2">
      <c r="A72" s="8" t="str">
        <f t="shared" si="1"/>
        <v>bue_nemiet_gg_QU_25</v>
      </c>
      <c r="B72" s="7" t="s">
        <v>3862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0">
        <v>102.23610600325104</v>
      </c>
      <c r="AT72" s="20">
        <v>98.323729305504585</v>
      </c>
      <c r="AU72" s="20">
        <v>94.772580240105071</v>
      </c>
      <c r="AV72" s="20">
        <v>91.969469252876209</v>
      </c>
      <c r="AW72" s="20">
        <v>90.475319957830436</v>
      </c>
      <c r="AX72" s="20">
        <v>88.547606485692157</v>
      </c>
      <c r="AY72" s="20">
        <v>89.492552923310186</v>
      </c>
      <c r="AZ72" s="20">
        <v>90.005727522957088</v>
      </c>
      <c r="BA72" s="23">
        <v>90.50215889978135</v>
      </c>
      <c r="BB72" s="9"/>
      <c r="BC72" s="20"/>
      <c r="BD72" s="20"/>
      <c r="BE72" s="20"/>
      <c r="BF72" s="20"/>
      <c r="BG72" s="9"/>
    </row>
    <row r="73" spans="1:59" x14ac:dyDescent="0.2">
      <c r="A73" s="8" t="str">
        <f t="shared" si="1"/>
        <v>bue_mw_gg_QU_1</v>
      </c>
      <c r="B73" s="7" t="s">
        <v>3863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0">
        <v>104.6465957617343</v>
      </c>
      <c r="AT73" s="20">
        <v>101.10339390253205</v>
      </c>
      <c r="AU73" s="20">
        <v>100.11569105074621</v>
      </c>
      <c r="AV73" s="20">
        <v>100.93764976955981</v>
      </c>
      <c r="AW73" s="20">
        <v>104.15347932058809</v>
      </c>
      <c r="AX73" s="20">
        <v>105.89519773220219</v>
      </c>
      <c r="AY73" s="20">
        <v>108.90865111327089</v>
      </c>
      <c r="AZ73" s="20">
        <v>113.30151304490118</v>
      </c>
      <c r="BA73" s="23">
        <v>119.67307735497457</v>
      </c>
      <c r="BB73" s="9"/>
      <c r="BC73" s="20"/>
      <c r="BD73" s="20"/>
      <c r="BE73" s="20"/>
      <c r="BF73" s="20"/>
      <c r="BG73" s="9"/>
    </row>
    <row r="74" spans="1:59" x14ac:dyDescent="0.2">
      <c r="A74" s="8" t="str">
        <f t="shared" si="1"/>
        <v>bue_mw_gg_QU_2</v>
      </c>
      <c r="B74" s="7" t="s">
        <v>3863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0">
        <v>107.40719796337657</v>
      </c>
      <c r="AT74" s="20">
        <v>101.67682803132004</v>
      </c>
      <c r="AU74" s="20">
        <v>96.91651085922949</v>
      </c>
      <c r="AV74" s="20">
        <v>96.046029203612434</v>
      </c>
      <c r="AW74" s="20">
        <v>96.561737558670757</v>
      </c>
      <c r="AX74" s="20">
        <v>94.924570325112441</v>
      </c>
      <c r="AY74" s="20">
        <v>94.974818999514014</v>
      </c>
      <c r="AZ74" s="20">
        <v>96.222546588885521</v>
      </c>
      <c r="BA74" s="23">
        <v>98.734010833343859</v>
      </c>
      <c r="BB74" s="9"/>
      <c r="BC74" s="20"/>
      <c r="BD74" s="20"/>
      <c r="BE74" s="20"/>
      <c r="BF74" s="20"/>
      <c r="BG74" s="9"/>
    </row>
    <row r="75" spans="1:59" x14ac:dyDescent="0.2">
      <c r="A75" s="8" t="str">
        <f t="shared" si="1"/>
        <v>bue_mw_gg_QU_3</v>
      </c>
      <c r="B75" s="7" t="s">
        <v>3863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0">
        <v>118.02355017066907</v>
      </c>
      <c r="AT75" s="20">
        <v>112.38220188607163</v>
      </c>
      <c r="AU75" s="20">
        <v>107.05712551558092</v>
      </c>
      <c r="AV75" s="20">
        <v>104.51321596994349</v>
      </c>
      <c r="AW75" s="20">
        <v>103.16724061545052</v>
      </c>
      <c r="AX75" s="20">
        <v>99.514467208389888</v>
      </c>
      <c r="AY75" s="20">
        <v>99.549630993941307</v>
      </c>
      <c r="AZ75" s="20">
        <v>102.99133778707518</v>
      </c>
      <c r="BA75" s="23">
        <v>109.9044708297783</v>
      </c>
      <c r="BB75" s="9"/>
      <c r="BC75" s="20"/>
      <c r="BD75" s="20"/>
      <c r="BE75" s="20"/>
      <c r="BF75" s="20"/>
      <c r="BG75" s="9"/>
    </row>
    <row r="76" spans="1:59" x14ac:dyDescent="0.2">
      <c r="A76" s="8" t="str">
        <f t="shared" si="1"/>
        <v>bue_mw_gg_QU_5</v>
      </c>
      <c r="B76" s="7" t="s">
        <v>3863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0">
        <v>90.987740265266368</v>
      </c>
      <c r="AT76" s="20">
        <v>86.233983522857045</v>
      </c>
      <c r="AU76" s="20">
        <v>83.755509403015239</v>
      </c>
      <c r="AV76" s="20">
        <v>84.474860157210074</v>
      </c>
      <c r="AW76" s="20">
        <v>87.811301096233592</v>
      </c>
      <c r="AX76" s="20">
        <v>89.053308169202808</v>
      </c>
      <c r="AY76" s="20">
        <v>92.260138061592514</v>
      </c>
      <c r="AZ76" s="20">
        <v>94.672270920122898</v>
      </c>
      <c r="BA76" s="23">
        <v>97.510536317343437</v>
      </c>
      <c r="BB76" s="9"/>
      <c r="BC76" s="20"/>
      <c r="BD76" s="20"/>
      <c r="BE76" s="20"/>
      <c r="BF76" s="20"/>
      <c r="BG76" s="9"/>
    </row>
    <row r="77" spans="1:59" x14ac:dyDescent="0.2">
      <c r="A77" s="8" t="str">
        <f t="shared" si="1"/>
        <v>bue_mw_gg_QU_9</v>
      </c>
      <c r="B77" s="7" t="s">
        <v>3863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0">
        <v>77.728089438829414</v>
      </c>
      <c r="AT77" s="20">
        <v>83.187188045380424</v>
      </c>
      <c r="AU77" s="20">
        <v>88.826135877939123</v>
      </c>
      <c r="AV77" s="20">
        <v>94.959898737657113</v>
      </c>
      <c r="AW77" s="20">
        <v>101.59710228572351</v>
      </c>
      <c r="AX77" s="20">
        <v>110.11259177591027</v>
      </c>
      <c r="AY77" s="20">
        <v>119.23365163458622</v>
      </c>
      <c r="AZ77" s="20">
        <v>129.76144695925322</v>
      </c>
      <c r="BA77" s="23">
        <v>140.32154618222103</v>
      </c>
      <c r="BB77" s="9"/>
      <c r="BC77" s="20"/>
      <c r="BD77" s="20"/>
      <c r="BE77" s="20"/>
      <c r="BF77" s="20"/>
      <c r="BG77" s="9"/>
    </row>
    <row r="78" spans="1:59" x14ac:dyDescent="0.2">
      <c r="A78" s="8" t="str">
        <f t="shared" si="1"/>
        <v>bue_mw_gg_QU_10</v>
      </c>
      <c r="B78" s="7" t="s">
        <v>3863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0">
        <v>95.189927215684705</v>
      </c>
      <c r="AT78" s="20">
        <v>91.447479222933737</v>
      </c>
      <c r="AU78" s="20">
        <v>91.045012029966145</v>
      </c>
      <c r="AV78" s="20">
        <v>91.9345412667613</v>
      </c>
      <c r="AW78" s="20">
        <v>97.216963082705206</v>
      </c>
      <c r="AX78" s="20">
        <v>101.87623023166627</v>
      </c>
      <c r="AY78" s="20">
        <v>107.32077748112148</v>
      </c>
      <c r="AZ78" s="20">
        <v>108.67369596041029</v>
      </c>
      <c r="BA78" s="23">
        <v>107.40684198891491</v>
      </c>
      <c r="BB78" s="9"/>
      <c r="BC78" s="20"/>
      <c r="BD78" s="20"/>
      <c r="BE78" s="20"/>
      <c r="BF78" s="20"/>
      <c r="BG78" s="9"/>
    </row>
    <row r="79" spans="1:59" x14ac:dyDescent="0.2">
      <c r="A79" s="8" t="str">
        <f t="shared" si="1"/>
        <v>bue_mw_gg_QU_11</v>
      </c>
      <c r="B79" s="7" t="s">
        <v>3863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0">
        <v>102.86141355554143</v>
      </c>
      <c r="AT79" s="20">
        <v>100.56194264595092</v>
      </c>
      <c r="AU79" s="20">
        <v>99.023115840185014</v>
      </c>
      <c r="AV79" s="20">
        <v>97.692883535649628</v>
      </c>
      <c r="AW79" s="20">
        <v>99.361968827676222</v>
      </c>
      <c r="AX79" s="20">
        <v>100.63190784246224</v>
      </c>
      <c r="AY79" s="20">
        <v>104.47490835943779</v>
      </c>
      <c r="AZ79" s="20">
        <v>107.33384538134989</v>
      </c>
      <c r="BA79" s="23">
        <v>110.13155699903578</v>
      </c>
      <c r="BB79" s="9"/>
      <c r="BC79" s="20"/>
      <c r="BD79" s="20"/>
      <c r="BE79" s="20"/>
      <c r="BF79" s="20"/>
      <c r="BG79" s="9"/>
    </row>
    <row r="80" spans="1:59" x14ac:dyDescent="0.2">
      <c r="A80" s="8" t="str">
        <f t="shared" si="1"/>
        <v>bue_mw_gg_QU_12</v>
      </c>
      <c r="B80" s="7" t="s">
        <v>3863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0">
        <v>113.58713642974355</v>
      </c>
      <c r="AT80" s="20">
        <v>108.31482773642267</v>
      </c>
      <c r="AU80" s="20">
        <v>103.56389927353632</v>
      </c>
      <c r="AV80" s="20">
        <v>104.20282866831512</v>
      </c>
      <c r="AW80" s="20">
        <v>105.34765278690132</v>
      </c>
      <c r="AX80" s="20">
        <v>103.88397678248164</v>
      </c>
      <c r="AY80" s="20">
        <v>104.24990442474871</v>
      </c>
      <c r="AZ80" s="20">
        <v>105.37026050243543</v>
      </c>
      <c r="BA80" s="23">
        <v>106.40306240731915</v>
      </c>
      <c r="BB80" s="9"/>
      <c r="BC80" s="20"/>
      <c r="BD80" s="20"/>
      <c r="BE80" s="20"/>
      <c r="BF80" s="20"/>
      <c r="BG80" s="9"/>
    </row>
    <row r="81" spans="1:59" x14ac:dyDescent="0.2">
      <c r="A81" s="8" t="str">
        <f t="shared" si="1"/>
        <v>bue_mw_gg_QU_13</v>
      </c>
      <c r="B81" s="7" t="s">
        <v>3863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0">
        <v>98.105572684009203</v>
      </c>
      <c r="AT81" s="20">
        <v>95.726793517609011</v>
      </c>
      <c r="AU81" s="20">
        <v>94.488878136348418</v>
      </c>
      <c r="AV81" s="20">
        <v>95.792183777421727</v>
      </c>
      <c r="AW81" s="20">
        <v>97.218324146190199</v>
      </c>
      <c r="AX81" s="20">
        <v>95.669104933049354</v>
      </c>
      <c r="AY81" s="20">
        <v>93.1751132453075</v>
      </c>
      <c r="AZ81" s="20">
        <v>92.512820537159499</v>
      </c>
      <c r="BA81" s="23">
        <v>93.146094715273392</v>
      </c>
      <c r="BB81" s="9"/>
      <c r="BC81" s="20"/>
      <c r="BD81" s="20"/>
      <c r="BE81" s="20"/>
      <c r="BF81" s="20"/>
      <c r="BG81" s="9"/>
    </row>
    <row r="82" spans="1:59" x14ac:dyDescent="0.2">
      <c r="A82" s="8" t="str">
        <f t="shared" si="1"/>
        <v>bue_mw_gg_QU_14</v>
      </c>
      <c r="B82" s="7" t="s">
        <v>3863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0">
        <v>108.15054485899397</v>
      </c>
      <c r="AT82" s="20">
        <v>100.07612171422136</v>
      </c>
      <c r="AU82" s="20">
        <v>95.907747356171399</v>
      </c>
      <c r="AV82" s="20">
        <v>97.140123944207218</v>
      </c>
      <c r="AW82" s="20">
        <v>103.1651385964276</v>
      </c>
      <c r="AX82" s="20">
        <v>110.68735411674265</v>
      </c>
      <c r="AY82" s="20">
        <v>119.09368068365738</v>
      </c>
      <c r="AZ82" s="20">
        <v>128.1863581396176</v>
      </c>
      <c r="BA82" s="23">
        <v>137.15984832488488</v>
      </c>
      <c r="BB82" s="9"/>
      <c r="BC82" s="20"/>
      <c r="BD82" s="20"/>
      <c r="BE82" s="20"/>
      <c r="BF82" s="20"/>
      <c r="BG82" s="9"/>
    </row>
    <row r="83" spans="1:59" x14ac:dyDescent="0.2">
      <c r="A83" s="8" t="str">
        <f t="shared" si="1"/>
        <v>bue_mw_gg_QU_17</v>
      </c>
      <c r="B83" s="7" t="s">
        <v>3863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0">
        <v>95.31724856483136</v>
      </c>
      <c r="AT83" s="20">
        <v>90.25799128158188</v>
      </c>
      <c r="AU83" s="20">
        <v>88.043852897126797</v>
      </c>
      <c r="AV83" s="20">
        <v>88.987040496880581</v>
      </c>
      <c r="AW83" s="20">
        <v>92.330936072913175</v>
      </c>
      <c r="AX83" s="20">
        <v>93.921061763400687</v>
      </c>
      <c r="AY83" s="20">
        <v>96.180614449883478</v>
      </c>
      <c r="AZ83" s="20">
        <v>98.05141022915619</v>
      </c>
      <c r="BA83" s="23">
        <v>100.62068120452818</v>
      </c>
      <c r="BB83" s="9"/>
      <c r="BC83" s="20"/>
      <c r="BD83" s="20"/>
      <c r="BE83" s="20"/>
      <c r="BF83" s="20"/>
      <c r="BG83" s="9"/>
    </row>
    <row r="84" spans="1:59" x14ac:dyDescent="0.2">
      <c r="A84" s="8" t="str">
        <f t="shared" si="1"/>
        <v>bue_mw_gg_QU_18</v>
      </c>
      <c r="B84" s="7" t="s">
        <v>3863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0">
        <v>99.699211561803509</v>
      </c>
      <c r="AT84" s="20">
        <v>95.197401829956789</v>
      </c>
      <c r="AU84" s="20">
        <v>90.042565998728264</v>
      </c>
      <c r="AV84" s="20">
        <v>90.493636912710471</v>
      </c>
      <c r="AW84" s="20">
        <v>94.050175242785599</v>
      </c>
      <c r="AX84" s="20">
        <v>96.335376184302547</v>
      </c>
      <c r="AY84" s="20">
        <v>99.54995811940266</v>
      </c>
      <c r="AZ84" s="20">
        <v>104.27335043622746</v>
      </c>
      <c r="BA84" s="23">
        <v>111.8949496315784</v>
      </c>
      <c r="BB84" s="9"/>
      <c r="BC84" s="20"/>
      <c r="BD84" s="20"/>
      <c r="BE84" s="20"/>
      <c r="BF84" s="20"/>
      <c r="BG84" s="9"/>
    </row>
    <row r="85" spans="1:59" x14ac:dyDescent="0.2">
      <c r="A85" s="8" t="str">
        <f t="shared" si="1"/>
        <v>bue_mw_gg_QU_19</v>
      </c>
      <c r="B85" s="7" t="s">
        <v>3863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0">
        <v>114.03371330555211</v>
      </c>
      <c r="AT85" s="20">
        <v>109.00753036284702</v>
      </c>
      <c r="AU85" s="20">
        <v>105.04697649431473</v>
      </c>
      <c r="AV85" s="20">
        <v>102.88522735613248</v>
      </c>
      <c r="AW85" s="20">
        <v>102.60779139793489</v>
      </c>
      <c r="AX85" s="20">
        <v>101.93495743651852</v>
      </c>
      <c r="AY85" s="20">
        <v>102.84197718162538</v>
      </c>
      <c r="AZ85" s="20">
        <v>105.87260556939968</v>
      </c>
      <c r="BA85" s="23">
        <v>111.26192996850779</v>
      </c>
      <c r="BB85" s="9"/>
      <c r="BC85" s="20"/>
      <c r="BD85" s="20"/>
      <c r="BE85" s="20"/>
      <c r="BF85" s="20"/>
      <c r="BG85" s="9"/>
    </row>
    <row r="86" spans="1:59" x14ac:dyDescent="0.2">
      <c r="A86" s="8" t="str">
        <f t="shared" si="1"/>
        <v>bue_mw_gg_QU_20</v>
      </c>
      <c r="B86" s="7" t="s">
        <v>3863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0">
        <v>108.91613006480679</v>
      </c>
      <c r="AT86" s="20">
        <v>103.0369467202858</v>
      </c>
      <c r="AU86" s="20">
        <v>100.47993796697774</v>
      </c>
      <c r="AV86" s="20">
        <v>100.04406569765104</v>
      </c>
      <c r="AW86" s="20">
        <v>101.62128558865213</v>
      </c>
      <c r="AX86" s="20">
        <v>100.48828494948185</v>
      </c>
      <c r="AY86" s="20">
        <v>97.573606388345453</v>
      </c>
      <c r="AZ86" s="20">
        <v>95.451374850390565</v>
      </c>
      <c r="BA86" s="23">
        <v>94.848531989121227</v>
      </c>
      <c r="BB86" s="9"/>
      <c r="BC86" s="20"/>
      <c r="BD86" s="20"/>
      <c r="BE86" s="20"/>
      <c r="BF86" s="20"/>
      <c r="BG86" s="9"/>
    </row>
    <row r="87" spans="1:59" x14ac:dyDescent="0.2">
      <c r="A87" s="8" t="str">
        <f t="shared" si="1"/>
        <v>bue_mw_gg_QU_21</v>
      </c>
      <c r="B87" s="7" t="s">
        <v>3863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0">
        <v>108.38778730302404</v>
      </c>
      <c r="AT87" s="20">
        <v>107.98158566045083</v>
      </c>
      <c r="AU87" s="20">
        <v>108.63871844532453</v>
      </c>
      <c r="AV87" s="20">
        <v>111.82506282235597</v>
      </c>
      <c r="AW87" s="20">
        <v>114.04080189547217</v>
      </c>
      <c r="AX87" s="20">
        <v>113.250685463528</v>
      </c>
      <c r="AY87" s="20">
        <v>112.71715482809081</v>
      </c>
      <c r="AZ87" s="20">
        <v>114.73839340950167</v>
      </c>
      <c r="BA87" s="23">
        <v>119.02303651127622</v>
      </c>
      <c r="BB87" s="9"/>
      <c r="BC87" s="20"/>
      <c r="BD87" s="20"/>
      <c r="BE87" s="20"/>
      <c r="BF87" s="20"/>
      <c r="BG87" s="9"/>
    </row>
    <row r="88" spans="1:59" x14ac:dyDescent="0.2">
      <c r="A88" s="8" t="str">
        <f t="shared" si="1"/>
        <v>bue_mw_gg_QU_22</v>
      </c>
      <c r="B88" s="7" t="s">
        <v>3863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0">
        <v>102.1956009511885</v>
      </c>
      <c r="AT88" s="20">
        <v>96.825146224797493</v>
      </c>
      <c r="AU88" s="20">
        <v>92.028042625933665</v>
      </c>
      <c r="AV88" s="20">
        <v>91.320151140874415</v>
      </c>
      <c r="AW88" s="20">
        <v>92.998059930969859</v>
      </c>
      <c r="AX88" s="20">
        <v>94.289104003107525</v>
      </c>
      <c r="AY88" s="20">
        <v>96.711904156822982</v>
      </c>
      <c r="AZ88" s="20">
        <v>100.46830716848721</v>
      </c>
      <c r="BA88" s="23">
        <v>105.67839658216241</v>
      </c>
      <c r="BB88" s="9"/>
      <c r="BC88" s="20"/>
      <c r="BD88" s="20"/>
      <c r="BE88" s="20"/>
      <c r="BF88" s="20"/>
      <c r="BG88" s="9"/>
    </row>
    <row r="89" spans="1:59" x14ac:dyDescent="0.2">
      <c r="A89" s="8" t="str">
        <f t="shared" si="1"/>
        <v>bue_mw_gg_QU_23</v>
      </c>
      <c r="B89" s="7" t="s">
        <v>3863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0">
        <v>100.11302444594219</v>
      </c>
      <c r="AT89" s="20">
        <v>96.853892255347603</v>
      </c>
      <c r="AU89" s="20">
        <v>93.018423337527068</v>
      </c>
      <c r="AV89" s="20">
        <v>94.63206424855592</v>
      </c>
      <c r="AW89" s="20">
        <v>98.224996036642892</v>
      </c>
      <c r="AX89" s="20">
        <v>98.926579865565259</v>
      </c>
      <c r="AY89" s="20">
        <v>100.06494488405819</v>
      </c>
      <c r="AZ89" s="20">
        <v>99.235171316244191</v>
      </c>
      <c r="BA89" s="23">
        <v>97.878187511329472</v>
      </c>
      <c r="BB89" s="9"/>
      <c r="BC89" s="20"/>
      <c r="BD89" s="20"/>
      <c r="BE89" s="20"/>
      <c r="BF89" s="20"/>
      <c r="BG89" s="9"/>
    </row>
    <row r="90" spans="1:59" x14ac:dyDescent="0.2">
      <c r="A90" s="8" t="str">
        <f t="shared" si="1"/>
        <v>bue_mw_gg_QU_24</v>
      </c>
      <c r="B90" s="7" t="s">
        <v>3863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0">
        <v>98.346638554636229</v>
      </c>
      <c r="AT90" s="20">
        <v>93.540592365364702</v>
      </c>
      <c r="AU90" s="20">
        <v>91.799658283740357</v>
      </c>
      <c r="AV90" s="20">
        <v>93.584018705641327</v>
      </c>
      <c r="AW90" s="20">
        <v>96.533888299737114</v>
      </c>
      <c r="AX90" s="20">
        <v>100.90987979675066</v>
      </c>
      <c r="AY90" s="20">
        <v>105.57575500851772</v>
      </c>
      <c r="AZ90" s="20">
        <v>109.70464586049344</v>
      </c>
      <c r="BA90" s="23">
        <v>109.5178117347665</v>
      </c>
      <c r="BB90" s="9"/>
      <c r="BC90" s="20"/>
      <c r="BD90" s="20"/>
      <c r="BE90" s="20"/>
      <c r="BF90" s="20"/>
      <c r="BG90" s="9"/>
    </row>
    <row r="91" spans="1:59" x14ac:dyDescent="0.2">
      <c r="A91" s="8" t="str">
        <f t="shared" si="1"/>
        <v>bue_mw_gg_QU_25</v>
      </c>
      <c r="B91" s="7" t="s">
        <v>3863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0">
        <v>107.65144279643573</v>
      </c>
      <c r="AT91" s="20">
        <v>103.66464109048933</v>
      </c>
      <c r="AU91" s="20">
        <v>99.854700523800659</v>
      </c>
      <c r="AV91" s="20">
        <v>97.320832447054627</v>
      </c>
      <c r="AW91" s="20">
        <v>96.45037210062965</v>
      </c>
      <c r="AX91" s="20">
        <v>96.31728783473875</v>
      </c>
      <c r="AY91" s="20">
        <v>99.411427450278197</v>
      </c>
      <c r="AZ91" s="20">
        <v>102.28737223913924</v>
      </c>
      <c r="BA91" s="23">
        <v>104.58583371414105</v>
      </c>
      <c r="BB91" s="9"/>
      <c r="BC91" s="20"/>
      <c r="BD91" s="20"/>
      <c r="BE91" s="20"/>
      <c r="BF91" s="20"/>
      <c r="BG91" s="9"/>
    </row>
    <row r="92" spans="1:59" x14ac:dyDescent="0.2">
      <c r="A92" s="8" t="str">
        <f t="shared" si="1"/>
        <v>gem_nemiet_gg_QU_1</v>
      </c>
      <c r="B92" s="7" t="s">
        <v>3867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0">
        <v>104.88154354758059</v>
      </c>
      <c r="AT92" s="20">
        <v>103.61452917065462</v>
      </c>
      <c r="AU92" s="20">
        <v>103.44326779425081</v>
      </c>
      <c r="AV92" s="20">
        <v>103.40614549931793</v>
      </c>
      <c r="AW92" s="20">
        <v>104.41536096161688</v>
      </c>
      <c r="AX92" s="20">
        <v>104.17523506783864</v>
      </c>
      <c r="AY92" s="20">
        <v>104.67228083152197</v>
      </c>
      <c r="AZ92" s="20">
        <v>105.56700594256914</v>
      </c>
      <c r="BA92" s="23">
        <v>107.44025310666039</v>
      </c>
      <c r="BB92" s="9"/>
      <c r="BC92" s="20"/>
      <c r="BD92" s="20"/>
      <c r="BE92" s="20"/>
      <c r="BF92" s="20"/>
      <c r="BG92" s="9"/>
    </row>
    <row r="93" spans="1:59" x14ac:dyDescent="0.2">
      <c r="A93" s="8" t="str">
        <f t="shared" si="1"/>
        <v>gem_nemiet_gg_QU_2</v>
      </c>
      <c r="B93" s="7" t="s">
        <v>3867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0">
        <v>103.08141400187027</v>
      </c>
      <c r="AT93" s="20">
        <v>101.55239483345497</v>
      </c>
      <c r="AU93" s="20">
        <v>100.61196257177983</v>
      </c>
      <c r="AV93" s="20">
        <v>100.34801897339115</v>
      </c>
      <c r="AW93" s="20">
        <v>100.79673190098538</v>
      </c>
      <c r="AX93" s="20">
        <v>99.979674847120123</v>
      </c>
      <c r="AY93" s="20">
        <v>99.946156710155449</v>
      </c>
      <c r="AZ93" s="20">
        <v>100.15057448513215</v>
      </c>
      <c r="BA93" s="23">
        <v>100.93557606910009</v>
      </c>
      <c r="BB93" s="9"/>
      <c r="BC93" s="20"/>
      <c r="BD93" s="20"/>
      <c r="BE93" s="20"/>
      <c r="BF93" s="20"/>
      <c r="BG93" s="9"/>
    </row>
    <row r="94" spans="1:59" x14ac:dyDescent="0.2">
      <c r="A94" s="8" t="str">
        <f t="shared" si="1"/>
        <v>gem_nemiet_gg_QU_3</v>
      </c>
      <c r="B94" s="7" t="s">
        <v>3867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0">
        <v>109.35917931429732</v>
      </c>
      <c r="AT94" s="20">
        <v>108.1478283175996</v>
      </c>
      <c r="AU94" s="20">
        <v>107.16787888485294</v>
      </c>
      <c r="AV94" s="20">
        <v>106.32051319168902</v>
      </c>
      <c r="AW94" s="20">
        <v>106.31429148710335</v>
      </c>
      <c r="AX94" s="20">
        <v>105.07536021223125</v>
      </c>
      <c r="AY94" s="20">
        <v>105.14236827046928</v>
      </c>
      <c r="AZ94" s="20">
        <v>106.13535808547675</v>
      </c>
      <c r="BA94" s="23">
        <v>108.59055359943632</v>
      </c>
      <c r="BB94" s="9"/>
      <c r="BC94" s="20"/>
      <c r="BD94" s="20"/>
      <c r="BE94" s="20"/>
      <c r="BF94" s="20"/>
      <c r="BG94" s="9"/>
    </row>
    <row r="95" spans="1:59" x14ac:dyDescent="0.2">
      <c r="A95" s="8" t="str">
        <f t="shared" si="1"/>
        <v>gem_nemiet_gg_QU_5</v>
      </c>
      <c r="B95" s="7" t="s">
        <v>3867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0">
        <v>100.66843043344961</v>
      </c>
      <c r="AT95" s="20">
        <v>98.898854359522701</v>
      </c>
      <c r="AU95" s="20">
        <v>98.203797732221005</v>
      </c>
      <c r="AV95" s="20">
        <v>98.197521859286283</v>
      </c>
      <c r="AW95" s="20">
        <v>98.957622883738395</v>
      </c>
      <c r="AX95" s="20">
        <v>98.036447519258743</v>
      </c>
      <c r="AY95" s="20">
        <v>97.976376972513648</v>
      </c>
      <c r="AZ95" s="20">
        <v>97.942693131799217</v>
      </c>
      <c r="BA95" s="23">
        <v>98.5551387066388</v>
      </c>
      <c r="BB95" s="9"/>
      <c r="BC95" s="20"/>
      <c r="BD95" s="20"/>
      <c r="BE95" s="20"/>
      <c r="BF95" s="20"/>
      <c r="BG95" s="9"/>
    </row>
    <row r="96" spans="1:59" x14ac:dyDescent="0.2">
      <c r="A96" s="8" t="str">
        <f t="shared" si="1"/>
        <v>gem_nemiet_gg_QU_9</v>
      </c>
      <c r="B96" s="7" t="s">
        <v>3867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0">
        <v>90.694948524730265</v>
      </c>
      <c r="AT96" s="20">
        <v>93.290246021947326</v>
      </c>
      <c r="AU96" s="20">
        <v>95.79004234335325</v>
      </c>
      <c r="AV96" s="20">
        <v>97.840481085203848</v>
      </c>
      <c r="AW96" s="20">
        <v>100.07841875041942</v>
      </c>
      <c r="AX96" s="20">
        <v>102.31946735164524</v>
      </c>
      <c r="AY96" s="20">
        <v>104.80251842796456</v>
      </c>
      <c r="AZ96" s="20">
        <v>107.32300341869374</v>
      </c>
      <c r="BA96" s="23">
        <v>109.84282767855531</v>
      </c>
      <c r="BB96" s="9"/>
      <c r="BC96" s="20"/>
      <c r="BD96" s="20"/>
      <c r="BE96" s="20"/>
      <c r="BF96" s="20"/>
      <c r="BG96" s="9"/>
    </row>
    <row r="97" spans="1:59" x14ac:dyDescent="0.2">
      <c r="A97" s="8" t="str">
        <f t="shared" si="1"/>
        <v>gem_nemiet_gg_QU_10</v>
      </c>
      <c r="B97" s="7" t="s">
        <v>3867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0">
        <v>99.164423355796103</v>
      </c>
      <c r="AT97" s="20">
        <v>98.442976037522342</v>
      </c>
      <c r="AU97" s="20">
        <v>99.26374527447372</v>
      </c>
      <c r="AV97" s="20">
        <v>99.873978521658657</v>
      </c>
      <c r="AW97" s="20">
        <v>102.42519518462655</v>
      </c>
      <c r="AX97" s="20">
        <v>104.3288667615886</v>
      </c>
      <c r="AY97" s="20">
        <v>106.31705708597484</v>
      </c>
      <c r="AZ97" s="20">
        <v>106.56663446618201</v>
      </c>
      <c r="BA97" s="23">
        <v>105.86136032882682</v>
      </c>
      <c r="BB97" s="9"/>
      <c r="BC97" s="20"/>
      <c r="BD97" s="20"/>
      <c r="BE97" s="20"/>
      <c r="BF97" s="20"/>
      <c r="BG97" s="9"/>
    </row>
    <row r="98" spans="1:59" x14ac:dyDescent="0.2">
      <c r="A98" s="8" t="str">
        <f t="shared" si="1"/>
        <v>gem_nemiet_gg_QU_11</v>
      </c>
      <c r="B98" s="7" t="s">
        <v>3867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0">
        <v>103.05920920167387</v>
      </c>
      <c r="AT98" s="20">
        <v>102.47432349747562</v>
      </c>
      <c r="AU98" s="20">
        <v>102.26430160699819</v>
      </c>
      <c r="AV98" s="20">
        <v>101.80272993428093</v>
      </c>
      <c r="AW98" s="20">
        <v>102.93422330372981</v>
      </c>
      <c r="AX98" s="20">
        <v>103.53477210640722</v>
      </c>
      <c r="AY98" s="20">
        <v>105.08986873808219</v>
      </c>
      <c r="AZ98" s="20">
        <v>106.13500242101735</v>
      </c>
      <c r="BA98" s="23">
        <v>107.33852892480826</v>
      </c>
      <c r="BB98" s="9"/>
      <c r="BC98" s="20"/>
      <c r="BD98" s="20"/>
      <c r="BE98" s="20"/>
      <c r="BF98" s="20"/>
      <c r="BG98" s="9"/>
    </row>
    <row r="99" spans="1:59" x14ac:dyDescent="0.2">
      <c r="A99" s="8" t="str">
        <f t="shared" si="1"/>
        <v>gem_nemiet_gg_QU_12</v>
      </c>
      <c r="B99" s="7" t="s">
        <v>3867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0">
        <v>107.04519980464487</v>
      </c>
      <c r="AT99" s="20">
        <v>105.96195710336417</v>
      </c>
      <c r="AU99" s="20">
        <v>104.8432202308481</v>
      </c>
      <c r="AV99" s="20">
        <v>104.40460231851523</v>
      </c>
      <c r="AW99" s="20">
        <v>104.9058057265168</v>
      </c>
      <c r="AX99" s="20">
        <v>103.73999147514274</v>
      </c>
      <c r="AY99" s="20">
        <v>103.38334439899886</v>
      </c>
      <c r="AZ99" s="20">
        <v>102.5102984800892</v>
      </c>
      <c r="BA99" s="23">
        <v>102.07861875420994</v>
      </c>
      <c r="BB99" s="9"/>
      <c r="BC99" s="20"/>
      <c r="BD99" s="20"/>
      <c r="BE99" s="20"/>
      <c r="BF99" s="20"/>
      <c r="BG99" s="9"/>
    </row>
    <row r="100" spans="1:59" x14ac:dyDescent="0.2">
      <c r="A100" s="8" t="str">
        <f t="shared" si="1"/>
        <v>gem_nemiet_gg_QU_13</v>
      </c>
      <c r="B100" s="7" t="s">
        <v>3867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0">
        <v>102.9548316516242</v>
      </c>
      <c r="AT100" s="20">
        <v>102.47616525698807</v>
      </c>
      <c r="AU100" s="20">
        <v>102.70931127994652</v>
      </c>
      <c r="AV100" s="20">
        <v>103.2126916809076</v>
      </c>
      <c r="AW100" s="20">
        <v>104.38095069222466</v>
      </c>
      <c r="AX100" s="20">
        <v>103.90760152468398</v>
      </c>
      <c r="AY100" s="20">
        <v>103.02049202989333</v>
      </c>
      <c r="AZ100" s="20">
        <v>102.29006831990512</v>
      </c>
      <c r="BA100" s="23">
        <v>102.06329484718626</v>
      </c>
      <c r="BB100" s="9"/>
      <c r="BC100" s="20"/>
      <c r="BD100" s="20"/>
      <c r="BE100" s="20"/>
      <c r="BF100" s="20"/>
      <c r="BG100" s="9"/>
    </row>
    <row r="101" spans="1:59" x14ac:dyDescent="0.2">
      <c r="A101" s="8" t="str">
        <f t="shared" si="1"/>
        <v>gem_nemiet_gg_QU_14</v>
      </c>
      <c r="B101" s="7" t="s">
        <v>3867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0">
        <v>107.4097945605585</v>
      </c>
      <c r="AT101" s="20">
        <v>104.98643922718709</v>
      </c>
      <c r="AU101" s="20">
        <v>104.21763629122624</v>
      </c>
      <c r="AV101" s="20">
        <v>104.82331042833856</v>
      </c>
      <c r="AW101" s="20">
        <v>107.09729385555981</v>
      </c>
      <c r="AX101" s="20">
        <v>109.47709374589859</v>
      </c>
      <c r="AY101" s="20">
        <v>112.34018520923723</v>
      </c>
      <c r="AZ101" s="20">
        <v>115.527969396974</v>
      </c>
      <c r="BA101" s="23">
        <v>118.75340358561361</v>
      </c>
      <c r="BB101" s="9"/>
      <c r="BC101" s="20"/>
      <c r="BD101" s="20"/>
      <c r="BE101" s="20"/>
      <c r="BF101" s="20"/>
      <c r="BG101" s="9"/>
    </row>
    <row r="102" spans="1:59" x14ac:dyDescent="0.2">
      <c r="A102" s="8" t="str">
        <f t="shared" si="1"/>
        <v>gem_nemiet_gg_QU_17</v>
      </c>
      <c r="B102" s="7" t="s">
        <v>3867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0">
        <v>100.37575291282023</v>
      </c>
      <c r="AT102" s="20">
        <v>99.039458396709279</v>
      </c>
      <c r="AU102" s="20">
        <v>98.992996262878407</v>
      </c>
      <c r="AV102" s="20">
        <v>99.471652677507663</v>
      </c>
      <c r="AW102" s="20">
        <v>101.44405412684415</v>
      </c>
      <c r="AX102" s="20">
        <v>102.1971551852419</v>
      </c>
      <c r="AY102" s="20">
        <v>103.27977002694867</v>
      </c>
      <c r="AZ102" s="20">
        <v>103.72530908798562</v>
      </c>
      <c r="BA102" s="23">
        <v>104.54896123511345</v>
      </c>
      <c r="BB102" s="9"/>
      <c r="BC102" s="20"/>
      <c r="BD102" s="20"/>
      <c r="BE102" s="20"/>
      <c r="BF102" s="20"/>
      <c r="BG102" s="9"/>
    </row>
    <row r="103" spans="1:59" x14ac:dyDescent="0.2">
      <c r="A103" s="8" t="str">
        <f t="shared" si="1"/>
        <v>gem_nemiet_gg_QU_18</v>
      </c>
      <c r="B103" s="7" t="s">
        <v>3867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0">
        <v>99.715011932899657</v>
      </c>
      <c r="AT103" s="20">
        <v>98.637260978956931</v>
      </c>
      <c r="AU103" s="20">
        <v>97.488087986391818</v>
      </c>
      <c r="AV103" s="20">
        <v>97.752148699163129</v>
      </c>
      <c r="AW103" s="20">
        <v>99.198382872383306</v>
      </c>
      <c r="AX103" s="20">
        <v>99.827642124479311</v>
      </c>
      <c r="AY103" s="20">
        <v>100.81450748109722</v>
      </c>
      <c r="AZ103" s="20">
        <v>102.37525529292795</v>
      </c>
      <c r="BA103" s="23">
        <v>105.12520347321738</v>
      </c>
      <c r="BB103" s="9"/>
      <c r="BC103" s="20"/>
      <c r="BD103" s="20"/>
      <c r="BE103" s="20"/>
      <c r="BF103" s="20"/>
      <c r="BG103" s="9"/>
    </row>
    <row r="104" spans="1:59" x14ac:dyDescent="0.2">
      <c r="A104" s="8" t="str">
        <f t="shared" si="1"/>
        <v>gem_nemiet_gg_QU_19</v>
      </c>
      <c r="B104" s="7" t="s">
        <v>3867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0">
        <v>106.93072580237414</v>
      </c>
      <c r="AT104" s="20">
        <v>105.52668243395156</v>
      </c>
      <c r="AU104" s="20">
        <v>104.42840564164295</v>
      </c>
      <c r="AV104" s="20">
        <v>103.55157330196697</v>
      </c>
      <c r="AW104" s="20">
        <v>103.85809275248015</v>
      </c>
      <c r="AX104" s="20">
        <v>103.80029647262074</v>
      </c>
      <c r="AY104" s="20">
        <v>104.26934246584004</v>
      </c>
      <c r="AZ104" s="20">
        <v>105.22108180177345</v>
      </c>
      <c r="BA104" s="23">
        <v>107.11973990783711</v>
      </c>
      <c r="BB104" s="9"/>
      <c r="BC104" s="20"/>
      <c r="BD104" s="20"/>
      <c r="BE104" s="20"/>
      <c r="BF104" s="20"/>
      <c r="BG104" s="9"/>
    </row>
    <row r="105" spans="1:59" x14ac:dyDescent="0.2">
      <c r="A105" s="8" t="str">
        <f t="shared" si="1"/>
        <v>gem_nemiet_gg_QU_20</v>
      </c>
      <c r="B105" s="7" t="s">
        <v>3867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0">
        <v>107.58934846349287</v>
      </c>
      <c r="AT105" s="20">
        <v>106.16173170241591</v>
      </c>
      <c r="AU105" s="20">
        <v>106.25710200646552</v>
      </c>
      <c r="AV105" s="20">
        <v>106.57586558895194</v>
      </c>
      <c r="AW105" s="20">
        <v>107.89435405277743</v>
      </c>
      <c r="AX105" s="20">
        <v>107.7683073608291</v>
      </c>
      <c r="AY105" s="20">
        <v>106.71154084167983</v>
      </c>
      <c r="AZ105" s="20">
        <v>105.82088410930608</v>
      </c>
      <c r="BA105" s="23">
        <v>105.57882531990234</v>
      </c>
      <c r="BB105" s="9"/>
      <c r="BC105" s="20"/>
      <c r="BD105" s="20"/>
      <c r="BE105" s="20"/>
      <c r="BF105" s="20"/>
      <c r="BG105" s="9"/>
    </row>
    <row r="106" spans="1:59" x14ac:dyDescent="0.2">
      <c r="A106" s="8" t="str">
        <f t="shared" si="1"/>
        <v>gem_nemiet_gg_QU_21</v>
      </c>
      <c r="B106" s="7" t="s">
        <v>3867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0">
        <v>102.16047676226951</v>
      </c>
      <c r="AT106" s="20">
        <v>102.62979967984025</v>
      </c>
      <c r="AU106" s="20">
        <v>103.34026381701585</v>
      </c>
      <c r="AV106" s="20">
        <v>104.49645750349936</v>
      </c>
      <c r="AW106" s="20">
        <v>105.89096529693701</v>
      </c>
      <c r="AX106" s="20">
        <v>105.67224510622206</v>
      </c>
      <c r="AY106" s="20">
        <v>105.22523631966062</v>
      </c>
      <c r="AZ106" s="20">
        <v>105.35214511465513</v>
      </c>
      <c r="BA106" s="23">
        <v>106.73274482876752</v>
      </c>
      <c r="BB106" s="9"/>
      <c r="BC106" s="20"/>
      <c r="BD106" s="20"/>
      <c r="BE106" s="20"/>
      <c r="BF106" s="20"/>
      <c r="BG106" s="9"/>
    </row>
    <row r="107" spans="1:59" x14ac:dyDescent="0.2">
      <c r="A107" s="8" t="str">
        <f t="shared" si="1"/>
        <v>gem_nemiet_gg_QU_22</v>
      </c>
      <c r="B107" s="7" t="s">
        <v>3867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0">
        <v>104.24322755325589</v>
      </c>
      <c r="AT107" s="20">
        <v>102.61285459076657</v>
      </c>
      <c r="AU107" s="20">
        <v>101.38524212087253</v>
      </c>
      <c r="AV107" s="20">
        <v>101.1465011693417</v>
      </c>
      <c r="AW107" s="20">
        <v>102.23183839061626</v>
      </c>
      <c r="AX107" s="20">
        <v>102.60908493808391</v>
      </c>
      <c r="AY107" s="20">
        <v>103.54459968441745</v>
      </c>
      <c r="AZ107" s="20">
        <v>104.75121369172017</v>
      </c>
      <c r="BA107" s="23">
        <v>106.7931899753904</v>
      </c>
      <c r="BB107" s="9"/>
      <c r="BC107" s="20"/>
      <c r="BD107" s="20"/>
      <c r="BE107" s="20"/>
      <c r="BF107" s="20"/>
      <c r="BG107" s="9"/>
    </row>
    <row r="108" spans="1:59" x14ac:dyDescent="0.2">
      <c r="A108" s="8" t="str">
        <f t="shared" si="1"/>
        <v>gem_nemiet_gg_QU_23</v>
      </c>
      <c r="B108" s="7" t="s">
        <v>3867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0">
        <v>107.56193187759523</v>
      </c>
      <c r="AT108" s="20">
        <v>106.77373628071979</v>
      </c>
      <c r="AU108" s="20">
        <v>105.99059991252138</v>
      </c>
      <c r="AV108" s="20">
        <v>106.68566767479881</v>
      </c>
      <c r="AW108" s="20">
        <v>108.35487733488866</v>
      </c>
      <c r="AX108" s="20">
        <v>108.43609474400556</v>
      </c>
      <c r="AY108" s="20">
        <v>108.48634567070023</v>
      </c>
      <c r="AZ108" s="20">
        <v>107.76763859343528</v>
      </c>
      <c r="BA108" s="23">
        <v>106.90482807907085</v>
      </c>
      <c r="BB108" s="9"/>
      <c r="BC108" s="20"/>
      <c r="BD108" s="20"/>
      <c r="BE108" s="20"/>
      <c r="BF108" s="20"/>
      <c r="BG108" s="9"/>
    </row>
    <row r="109" spans="1:59" x14ac:dyDescent="0.2">
      <c r="A109" s="8" t="str">
        <f t="shared" si="1"/>
        <v>gem_nemiet_gg_QU_24</v>
      </c>
      <c r="B109" s="7" t="s">
        <v>3867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0">
        <v>102.19968495437394</v>
      </c>
      <c r="AT109" s="20">
        <v>100.74431745081942</v>
      </c>
      <c r="AU109" s="20">
        <v>100.88922640561896</v>
      </c>
      <c r="AV109" s="20">
        <v>101.80059275123806</v>
      </c>
      <c r="AW109" s="20">
        <v>102.99007833672341</v>
      </c>
      <c r="AX109" s="20">
        <v>104.15281770081945</v>
      </c>
      <c r="AY109" s="20">
        <v>105.26887371841791</v>
      </c>
      <c r="AZ109" s="20">
        <v>106.26764156660481</v>
      </c>
      <c r="BA109" s="23">
        <v>105.63256207138826</v>
      </c>
      <c r="BB109" s="9"/>
      <c r="BC109" s="20"/>
      <c r="BD109" s="20"/>
      <c r="BE109" s="20"/>
      <c r="BF109" s="20"/>
      <c r="BG109" s="9"/>
    </row>
    <row r="110" spans="1:59" x14ac:dyDescent="0.2">
      <c r="A110" s="8" t="str">
        <f t="shared" si="1"/>
        <v>gem_nemiet_gg_QU_25</v>
      </c>
      <c r="B110" s="7" t="s">
        <v>3867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0">
        <v>106.42842076955098</v>
      </c>
      <c r="AT110" s="20">
        <v>104.93724641316105</v>
      </c>
      <c r="AU110" s="20">
        <v>103.35982637039918</v>
      </c>
      <c r="AV110" s="20">
        <v>102.19865834351224</v>
      </c>
      <c r="AW110" s="20">
        <v>101.7631208183933</v>
      </c>
      <c r="AX110" s="20">
        <v>101.11776717848375</v>
      </c>
      <c r="AY110" s="20">
        <v>101.75503203285678</v>
      </c>
      <c r="AZ110" s="20">
        <v>102.21506384941866</v>
      </c>
      <c r="BA110" s="23">
        <v>102.91715044602206</v>
      </c>
      <c r="BB110" s="9"/>
      <c r="BC110" s="20"/>
      <c r="BD110" s="20"/>
      <c r="BE110" s="20"/>
      <c r="BF110" s="20"/>
      <c r="BG110" s="9"/>
    </row>
    <row r="111" spans="1:59" x14ac:dyDescent="0.2">
      <c r="A111" s="8" t="str">
        <f t="shared" si="1"/>
        <v>gem_mw_gg_QU_1</v>
      </c>
      <c r="B111" s="7" t="s">
        <v>3868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0">
        <v>148.22640427459905</v>
      </c>
      <c r="AT111" s="20">
        <v>146.57594765006692</v>
      </c>
      <c r="AU111" s="20">
        <v>146.91770933809738</v>
      </c>
      <c r="AV111" s="20">
        <v>147.83586021342379</v>
      </c>
      <c r="AW111" s="20">
        <v>150.63039620088873</v>
      </c>
      <c r="AX111" s="20">
        <v>152.77305170559455</v>
      </c>
      <c r="AY111" s="20">
        <v>156.81578002215505</v>
      </c>
      <c r="AZ111" s="20">
        <v>162.3068406079079</v>
      </c>
      <c r="BA111" s="23">
        <v>168.81931888075351</v>
      </c>
      <c r="BB111" s="9"/>
      <c r="BC111" s="20"/>
      <c r="BD111" s="20"/>
      <c r="BE111" s="20"/>
      <c r="BF111" s="20"/>
      <c r="BG111" s="9"/>
    </row>
    <row r="112" spans="1:59" x14ac:dyDescent="0.2">
      <c r="A112" s="8" t="str">
        <f t="shared" si="1"/>
        <v>gem_mw_gg_QU_2</v>
      </c>
      <c r="B112" s="7" t="s">
        <v>3868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0">
        <v>128.29827818294828</v>
      </c>
      <c r="AT112" s="20">
        <v>125.10717253712271</v>
      </c>
      <c r="AU112" s="20">
        <v>122.4761716984038</v>
      </c>
      <c r="AV112" s="20">
        <v>121.91945493801943</v>
      </c>
      <c r="AW112" s="20">
        <v>122.51491955438235</v>
      </c>
      <c r="AX112" s="20">
        <v>122.1831780035418</v>
      </c>
      <c r="AY112" s="20">
        <v>123.58942721414586</v>
      </c>
      <c r="AZ112" s="20">
        <v>125.62648873326241</v>
      </c>
      <c r="BA112" s="23">
        <v>128.19652013866462</v>
      </c>
      <c r="BB112" s="9"/>
      <c r="BC112" s="20"/>
      <c r="BD112" s="20"/>
      <c r="BE112" s="20"/>
      <c r="BF112" s="20"/>
      <c r="BG112" s="9"/>
    </row>
    <row r="113" spans="1:59" x14ac:dyDescent="0.2">
      <c r="A113" s="8" t="str">
        <f t="shared" si="1"/>
        <v>gem_mw_gg_QU_3</v>
      </c>
      <c r="B113" s="7" t="s">
        <v>3868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0">
        <v>144.39327460631657</v>
      </c>
      <c r="AT113" s="20">
        <v>141.44869216004133</v>
      </c>
      <c r="AU113" s="20">
        <v>138.73687063034018</v>
      </c>
      <c r="AV113" s="20">
        <v>137.34868432867512</v>
      </c>
      <c r="AW113" s="20">
        <v>136.99126585178547</v>
      </c>
      <c r="AX113" s="20">
        <v>135.97344668623268</v>
      </c>
      <c r="AY113" s="20">
        <v>137.75079561949454</v>
      </c>
      <c r="AZ113" s="20">
        <v>141.72120532858449</v>
      </c>
      <c r="BA113" s="23">
        <v>147.26287773610022</v>
      </c>
      <c r="BB113" s="9"/>
      <c r="BC113" s="20"/>
      <c r="BD113" s="20"/>
      <c r="BE113" s="20"/>
      <c r="BF113" s="20"/>
      <c r="BG113" s="9"/>
    </row>
    <row r="114" spans="1:59" x14ac:dyDescent="0.2">
      <c r="A114" s="8" t="str">
        <f t="shared" si="1"/>
        <v>gem_mw_gg_QU_5</v>
      </c>
      <c r="B114" s="7" t="s">
        <v>3868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0">
        <v>132.2781611034392</v>
      </c>
      <c r="AT114" s="20">
        <v>129.69027989344627</v>
      </c>
      <c r="AU114" s="20">
        <v>128.73184039891146</v>
      </c>
      <c r="AV114" s="20">
        <v>129.314533925657</v>
      </c>
      <c r="AW114" s="20">
        <v>131.84503369205677</v>
      </c>
      <c r="AX114" s="20">
        <v>133.38884491611347</v>
      </c>
      <c r="AY114" s="20">
        <v>137.39482094980738</v>
      </c>
      <c r="AZ114" s="20">
        <v>141.48117399262219</v>
      </c>
      <c r="BA114" s="23">
        <v>145.84896094883632</v>
      </c>
      <c r="BB114" s="9"/>
      <c r="BC114" s="20"/>
      <c r="BD114" s="20"/>
      <c r="BE114" s="20"/>
      <c r="BF114" s="20"/>
      <c r="BG114" s="9"/>
    </row>
    <row r="115" spans="1:59" x14ac:dyDescent="0.2">
      <c r="A115" s="8" t="str">
        <f t="shared" si="1"/>
        <v>gem_mw_gg_QU_9</v>
      </c>
      <c r="B115" s="7" t="s">
        <v>3868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0">
        <v>133.35329778678917</v>
      </c>
      <c r="AT115" s="20">
        <v>138.06141314167058</v>
      </c>
      <c r="AU115" s="20">
        <v>143.09353231950769</v>
      </c>
      <c r="AV115" s="20">
        <v>147.40937264505143</v>
      </c>
      <c r="AW115" s="20">
        <v>152.18359255801556</v>
      </c>
      <c r="AX115" s="20">
        <v>158.40027278078841</v>
      </c>
      <c r="AY115" s="20">
        <v>166.07197997023712</v>
      </c>
      <c r="AZ115" s="20">
        <v>175.0485342497021</v>
      </c>
      <c r="BA115" s="23">
        <v>183.58600626091942</v>
      </c>
      <c r="BB115" s="9"/>
      <c r="BC115" s="20"/>
      <c r="BD115" s="20"/>
      <c r="BE115" s="20"/>
      <c r="BF115" s="20"/>
      <c r="BG115" s="9"/>
    </row>
    <row r="116" spans="1:59" x14ac:dyDescent="0.2">
      <c r="A116" s="8" t="str">
        <f t="shared" si="1"/>
        <v>gem_mw_gg_QU_10</v>
      </c>
      <c r="B116" s="7" t="s">
        <v>3868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0">
        <v>124.30122907165885</v>
      </c>
      <c r="AT116" s="20">
        <v>121.52302941410699</v>
      </c>
      <c r="AU116" s="20">
        <v>120.16641988005739</v>
      </c>
      <c r="AV116" s="20">
        <v>120.04063156284302</v>
      </c>
      <c r="AW116" s="20">
        <v>122.8390438259035</v>
      </c>
      <c r="AX116" s="20">
        <v>125.80467890947432</v>
      </c>
      <c r="AY116" s="20">
        <v>129.73748432894979</v>
      </c>
      <c r="AZ116" s="20">
        <v>131.71013871864665</v>
      </c>
      <c r="BA116" s="23">
        <v>132.26315360205621</v>
      </c>
      <c r="BB116" s="9"/>
      <c r="BC116" s="20"/>
      <c r="BD116" s="20"/>
      <c r="BE116" s="20"/>
      <c r="BF116" s="20"/>
      <c r="BG116" s="9"/>
    </row>
    <row r="117" spans="1:59" x14ac:dyDescent="0.2">
      <c r="A117" s="8" t="str">
        <f t="shared" si="1"/>
        <v>gem_mw_gg_QU_11</v>
      </c>
      <c r="B117" s="7" t="s">
        <v>3868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0">
        <v>126.66718070076199</v>
      </c>
      <c r="AT117" s="20">
        <v>124.27034460649013</v>
      </c>
      <c r="AU117" s="20">
        <v>121.90919867349339</v>
      </c>
      <c r="AV117" s="20">
        <v>120.40364053732678</v>
      </c>
      <c r="AW117" s="20">
        <v>121.32022996409357</v>
      </c>
      <c r="AX117" s="20">
        <v>122.40071812233846</v>
      </c>
      <c r="AY117" s="20">
        <v>125.47936597292272</v>
      </c>
      <c r="AZ117" s="20">
        <v>128.14432736163488</v>
      </c>
      <c r="BA117" s="23">
        <v>130.83562293493245</v>
      </c>
      <c r="BB117" s="9"/>
      <c r="BC117" s="20"/>
      <c r="BD117" s="20"/>
      <c r="BE117" s="20"/>
      <c r="BF117" s="20"/>
      <c r="BG117" s="9"/>
    </row>
    <row r="118" spans="1:59" x14ac:dyDescent="0.2">
      <c r="A118" s="8" t="str">
        <f t="shared" si="1"/>
        <v>gem_mw_gg_QU_12</v>
      </c>
      <c r="B118" s="7" t="s">
        <v>3868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0">
        <v>160.50009934905515</v>
      </c>
      <c r="AT118" s="20">
        <v>157.85551198682069</v>
      </c>
      <c r="AU118" s="20">
        <v>155.77696855419984</v>
      </c>
      <c r="AV118" s="20">
        <v>156.87658087284851</v>
      </c>
      <c r="AW118" s="20">
        <v>159.68335256254886</v>
      </c>
      <c r="AX118" s="20">
        <v>161.07740690301728</v>
      </c>
      <c r="AY118" s="20">
        <v>164.1892899129239</v>
      </c>
      <c r="AZ118" s="20">
        <v>167.33049837341773</v>
      </c>
      <c r="BA118" s="23">
        <v>170.5325620349123</v>
      </c>
      <c r="BB118" s="9"/>
      <c r="BC118" s="20"/>
      <c r="BD118" s="20"/>
      <c r="BE118" s="20"/>
      <c r="BF118" s="20"/>
      <c r="BG118" s="9"/>
    </row>
    <row r="119" spans="1:59" x14ac:dyDescent="0.2">
      <c r="A119" s="8" t="str">
        <f t="shared" si="1"/>
        <v>gem_mw_gg_QU_13</v>
      </c>
      <c r="B119" s="7" t="s">
        <v>3868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0">
        <v>133.05889097551474</v>
      </c>
      <c r="AT119" s="20">
        <v>130.77796890690882</v>
      </c>
      <c r="AU119" s="20">
        <v>129.11215828227526</v>
      </c>
      <c r="AV119" s="20">
        <v>129.24414103751241</v>
      </c>
      <c r="AW119" s="20">
        <v>130.57206898668753</v>
      </c>
      <c r="AX119" s="20">
        <v>130.7502205806866</v>
      </c>
      <c r="AY119" s="20">
        <v>131.29994983238726</v>
      </c>
      <c r="AZ119" s="20">
        <v>132.61635287181284</v>
      </c>
      <c r="BA119" s="23">
        <v>134.29336461773946</v>
      </c>
      <c r="BB119" s="9"/>
      <c r="BC119" s="20"/>
      <c r="BD119" s="20"/>
      <c r="BE119" s="20"/>
      <c r="BF119" s="20"/>
      <c r="BG119" s="9"/>
    </row>
    <row r="120" spans="1:59" x14ac:dyDescent="0.2">
      <c r="A120" s="8" t="str">
        <f t="shared" si="1"/>
        <v>gem_mw_gg_QU_14</v>
      </c>
      <c r="B120" s="7" t="s">
        <v>3868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0">
        <v>131.90857087642061</v>
      </c>
      <c r="AT120" s="20">
        <v>127.98265811196781</v>
      </c>
      <c r="AU120" s="20">
        <v>125.79398460673717</v>
      </c>
      <c r="AV120" s="20">
        <v>125.99906193344196</v>
      </c>
      <c r="AW120" s="20">
        <v>128.72168772565405</v>
      </c>
      <c r="AX120" s="20">
        <v>132.49399526218454</v>
      </c>
      <c r="AY120" s="20">
        <v>137.78744505952901</v>
      </c>
      <c r="AZ120" s="20">
        <v>143.6072747091545</v>
      </c>
      <c r="BA120" s="23">
        <v>149.15775998706653</v>
      </c>
      <c r="BB120" s="9"/>
      <c r="BC120" s="20"/>
      <c r="BD120" s="20"/>
      <c r="BE120" s="20"/>
      <c r="BF120" s="20"/>
      <c r="BG120" s="9"/>
    </row>
    <row r="121" spans="1:59" x14ac:dyDescent="0.2">
      <c r="A121" s="8" t="str">
        <f t="shared" si="1"/>
        <v>gem_mw_gg_QU_17</v>
      </c>
      <c r="B121" s="7" t="s">
        <v>3868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0">
        <v>132.70362264684061</v>
      </c>
      <c r="AT121" s="20">
        <v>129.31481020370339</v>
      </c>
      <c r="AU121" s="20">
        <v>127.43664362987123</v>
      </c>
      <c r="AV121" s="20">
        <v>127.67706483444719</v>
      </c>
      <c r="AW121" s="20">
        <v>129.97005413509353</v>
      </c>
      <c r="AX121" s="20">
        <v>131.63545479437673</v>
      </c>
      <c r="AY121" s="20">
        <v>134.75271658652642</v>
      </c>
      <c r="AZ121" s="20">
        <v>137.75509743553843</v>
      </c>
      <c r="BA121" s="23">
        <v>140.9785617448529</v>
      </c>
      <c r="BB121" s="9"/>
      <c r="BC121" s="20"/>
      <c r="BD121" s="20"/>
      <c r="BE121" s="20"/>
      <c r="BF121" s="20"/>
      <c r="BG121" s="9"/>
    </row>
    <row r="122" spans="1:59" x14ac:dyDescent="0.2">
      <c r="A122" s="8" t="str">
        <f t="shared" si="1"/>
        <v>gem_mw_gg_QU_18</v>
      </c>
      <c r="B122" s="7" t="s">
        <v>3868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0">
        <v>135.83041992779832</v>
      </c>
      <c r="AT122" s="20">
        <v>133.34440703959254</v>
      </c>
      <c r="AU122" s="20">
        <v>130.65616865422177</v>
      </c>
      <c r="AV122" s="20">
        <v>131.03194209730648</v>
      </c>
      <c r="AW122" s="20">
        <v>133.9506061506703</v>
      </c>
      <c r="AX122" s="20">
        <v>137.07515937941628</v>
      </c>
      <c r="AY122" s="20">
        <v>141.8158240143085</v>
      </c>
      <c r="AZ122" s="20">
        <v>147.47384493507033</v>
      </c>
      <c r="BA122" s="23">
        <v>154.29280223394014</v>
      </c>
      <c r="BB122" s="9"/>
      <c r="BC122" s="20"/>
      <c r="BD122" s="20"/>
      <c r="BE122" s="20"/>
      <c r="BF122" s="20"/>
      <c r="BG122" s="9"/>
    </row>
    <row r="123" spans="1:59" x14ac:dyDescent="0.2">
      <c r="A123" s="8" t="str">
        <f t="shared" si="1"/>
        <v>gem_mw_gg_QU_19</v>
      </c>
      <c r="B123" s="7" t="s">
        <v>3868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0">
        <v>138.39521111937327</v>
      </c>
      <c r="AT123" s="20">
        <v>135.24302028662549</v>
      </c>
      <c r="AU123" s="20">
        <v>132.39891918270814</v>
      </c>
      <c r="AV123" s="20">
        <v>130.68867059347292</v>
      </c>
      <c r="AW123" s="20">
        <v>130.59346114630716</v>
      </c>
      <c r="AX123" s="20">
        <v>130.79309912474824</v>
      </c>
      <c r="AY123" s="20">
        <v>132.6701014146162</v>
      </c>
      <c r="AZ123" s="20">
        <v>135.76853540932294</v>
      </c>
      <c r="BA123" s="23">
        <v>139.88831818131959</v>
      </c>
      <c r="BB123" s="9"/>
      <c r="BC123" s="20"/>
      <c r="BD123" s="20"/>
      <c r="BE123" s="20"/>
      <c r="BF123" s="20"/>
      <c r="BG123" s="9"/>
    </row>
    <row r="124" spans="1:59" x14ac:dyDescent="0.2">
      <c r="A124" s="8" t="str">
        <f t="shared" si="1"/>
        <v>gem_mw_gg_QU_20</v>
      </c>
      <c r="B124" s="7" t="s">
        <v>3868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0">
        <v>134.47690726158092</v>
      </c>
      <c r="AT124" s="20">
        <v>131.13562241395309</v>
      </c>
      <c r="AU124" s="20">
        <v>129.24926558011649</v>
      </c>
      <c r="AV124" s="20">
        <v>128.73859225023949</v>
      </c>
      <c r="AW124" s="20">
        <v>129.72114662932253</v>
      </c>
      <c r="AX124" s="20">
        <v>129.72413052083266</v>
      </c>
      <c r="AY124" s="20">
        <v>129.53025930300262</v>
      </c>
      <c r="AZ124" s="20">
        <v>129.88142469167073</v>
      </c>
      <c r="BA124" s="23">
        <v>130.85211926357783</v>
      </c>
      <c r="BB124" s="9"/>
      <c r="BC124" s="20"/>
      <c r="BD124" s="20"/>
      <c r="BE124" s="20"/>
      <c r="BF124" s="20"/>
      <c r="BG124" s="9"/>
    </row>
    <row r="125" spans="1:59" x14ac:dyDescent="0.2">
      <c r="A125" s="8" t="str">
        <f t="shared" si="1"/>
        <v>gem_mw_gg_QU_21</v>
      </c>
      <c r="B125" s="7" t="s">
        <v>3868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0">
        <v>132.70675689042534</v>
      </c>
      <c r="AT125" s="20">
        <v>131.45163577339682</v>
      </c>
      <c r="AU125" s="20">
        <v>130.29446143543916</v>
      </c>
      <c r="AV125" s="20">
        <v>131.13266098768599</v>
      </c>
      <c r="AW125" s="20">
        <v>132.5883332360074</v>
      </c>
      <c r="AX125" s="20">
        <v>132.78084389079447</v>
      </c>
      <c r="AY125" s="20">
        <v>133.44446094719299</v>
      </c>
      <c r="AZ125" s="20">
        <v>135.43354124245494</v>
      </c>
      <c r="BA125" s="23">
        <v>138.74575429345592</v>
      </c>
      <c r="BB125" s="9"/>
      <c r="BC125" s="20"/>
      <c r="BD125" s="20"/>
      <c r="BE125" s="20"/>
      <c r="BF125" s="20"/>
      <c r="BG125" s="9"/>
    </row>
    <row r="126" spans="1:59" x14ac:dyDescent="0.2">
      <c r="A126" s="8" t="str">
        <f t="shared" si="1"/>
        <v>gem_mw_gg_QU_22</v>
      </c>
      <c r="B126" s="7" t="s">
        <v>3868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0">
        <v>131.65349550943543</v>
      </c>
      <c r="AT126" s="20">
        <v>128.26422841343756</v>
      </c>
      <c r="AU126" s="20">
        <v>125.14292850457304</v>
      </c>
      <c r="AV126" s="20">
        <v>124.33607222241396</v>
      </c>
      <c r="AW126" s="20">
        <v>125.55497584707176</v>
      </c>
      <c r="AX126" s="20">
        <v>126.66568749060605</v>
      </c>
      <c r="AY126" s="20">
        <v>129.26011729813592</v>
      </c>
      <c r="AZ126" s="20">
        <v>132.57469074727388</v>
      </c>
      <c r="BA126" s="23">
        <v>136.79940157785876</v>
      </c>
      <c r="BB126" s="9"/>
      <c r="BC126" s="20"/>
      <c r="BD126" s="20"/>
      <c r="BE126" s="20"/>
      <c r="BF126" s="20"/>
      <c r="BG126" s="9"/>
    </row>
    <row r="127" spans="1:59" x14ac:dyDescent="0.2">
      <c r="A127" s="8" t="str">
        <f t="shared" si="1"/>
        <v>gem_mw_gg_QU_23</v>
      </c>
      <c r="B127" s="7" t="s">
        <v>3868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0">
        <v>127.58553044092245</v>
      </c>
      <c r="AT127" s="20">
        <v>125.32956424050401</v>
      </c>
      <c r="AU127" s="20">
        <v>122.69952151888276</v>
      </c>
      <c r="AV127" s="20">
        <v>122.94868438207322</v>
      </c>
      <c r="AW127" s="20">
        <v>125.05778255470659</v>
      </c>
      <c r="AX127" s="20">
        <v>126.18841022665673</v>
      </c>
      <c r="AY127" s="20">
        <v>128.11209167899833</v>
      </c>
      <c r="AZ127" s="20">
        <v>128.96162590777405</v>
      </c>
      <c r="BA127" s="23">
        <v>129.35877965798008</v>
      </c>
      <c r="BB127" s="9"/>
      <c r="BC127" s="20"/>
      <c r="BD127" s="20"/>
      <c r="BE127" s="20"/>
      <c r="BF127" s="20"/>
      <c r="BG127" s="9"/>
    </row>
    <row r="128" spans="1:59" x14ac:dyDescent="0.2">
      <c r="A128" s="8" t="str">
        <f t="shared" si="1"/>
        <v>gem_mw_gg_QU_24</v>
      </c>
      <c r="B128" s="7" t="s">
        <v>3868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0">
        <v>135.39594674554823</v>
      </c>
      <c r="AT128" s="20">
        <v>131.77848713489982</v>
      </c>
      <c r="AU128" s="20">
        <v>130.09097146296682</v>
      </c>
      <c r="AV128" s="20">
        <v>131.49725258510102</v>
      </c>
      <c r="AW128" s="20">
        <v>133.79303979296617</v>
      </c>
      <c r="AX128" s="20">
        <v>137.30589257771621</v>
      </c>
      <c r="AY128" s="20">
        <v>141.49107030770907</v>
      </c>
      <c r="AZ128" s="20">
        <v>145.84583507140673</v>
      </c>
      <c r="BA128" s="23">
        <v>147.57134646581932</v>
      </c>
      <c r="BB128" s="9"/>
      <c r="BC128" s="20"/>
      <c r="BD128" s="20"/>
      <c r="BE128" s="20"/>
      <c r="BF128" s="20"/>
      <c r="BG128" s="9"/>
    </row>
    <row r="129" spans="1:59" x14ac:dyDescent="0.2">
      <c r="A129" s="8" t="str">
        <f t="shared" si="1"/>
        <v>gem_mw_gg_QU_25</v>
      </c>
      <c r="B129" s="7" t="s">
        <v>3868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0">
        <v>145.62069036997613</v>
      </c>
      <c r="AT129" s="20">
        <v>143.45050270250135</v>
      </c>
      <c r="AU129" s="20">
        <v>141.36318426016456</v>
      </c>
      <c r="AV129" s="20">
        <v>140.40268813485841</v>
      </c>
      <c r="AW129" s="20">
        <v>140.85068270894328</v>
      </c>
      <c r="AX129" s="20">
        <v>142.12539894839963</v>
      </c>
      <c r="AY129" s="20">
        <v>146.13305881510294</v>
      </c>
      <c r="AZ129" s="20">
        <v>150.3860674255593</v>
      </c>
      <c r="BA129" s="23">
        <v>154.44591794950563</v>
      </c>
      <c r="BB129" s="9"/>
      <c r="BC129" s="20"/>
      <c r="BD129" s="20"/>
      <c r="BE129" s="20"/>
      <c r="BF129" s="20"/>
      <c r="BG129" s="9"/>
    </row>
    <row r="130" spans="1:59" ht="15" x14ac:dyDescent="0.25">
      <c r="AH130" s="44"/>
      <c r="AI130" s="44"/>
      <c r="AJ130" s="44"/>
      <c r="AK130" s="44"/>
      <c r="AL130" s="44"/>
      <c r="AM130" s="44"/>
      <c r="AN130" s="44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BA130" s="21" t="s">
        <v>475</v>
      </c>
      <c r="BB130" s="9"/>
      <c r="BC130" s="20"/>
      <c r="BD130" s="20"/>
      <c r="BE130" s="20"/>
      <c r="BF130" s="20"/>
      <c r="BG130" s="9"/>
    </row>
  </sheetData>
  <autoFilter ref="A1:BC130" xr:uid="{00000000-0001-0000-0B00-000000000000}"/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workbookViewId="0">
      <selection activeCell="D67" sqref="D67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residenziale, 40% uso ufficio.</v>
      </c>
    </row>
    <row r="3" spans="1:5" x14ac:dyDescent="0.2">
      <c r="B3" s="14">
        <f>hi!C28</f>
        <v>3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Indice (2000 = 100)</v>
      </c>
      <c r="B9" s="16" t="s">
        <v>3849</v>
      </c>
      <c r="C9" s="17" t="s">
        <v>3850</v>
      </c>
      <c r="D9" s="17" t="s">
        <v>3850</v>
      </c>
      <c r="E9" s="17" t="s">
        <v>3849</v>
      </c>
    </row>
    <row r="10" spans="1:5" x14ac:dyDescent="0.2">
      <c r="A10" s="14" t="str">
        <f>IF(B$3=1,B10,IF(B$3=2,C10,IF(B$3=3,D10,IF(B$3=4,E10,B10))))</f>
        <v>Indice (1. trim. 2010 = 100)</v>
      </c>
      <c r="B10" s="18" t="s">
        <v>3841</v>
      </c>
      <c r="C10" s="17" t="s">
        <v>3842</v>
      </c>
      <c r="D10" s="17" t="s">
        <v>3843</v>
      </c>
      <c r="E10" s="17" t="s">
        <v>3844</v>
      </c>
    </row>
    <row r="11" spans="1:5" x14ac:dyDescent="0.2">
      <c r="A11" s="14" t="str">
        <f>IF(B$3=1,B11,IF(B$3=2,C11,IF(B$3=3,D11,IF(B$3=4,E11,B11))))</f>
        <v>Fonte: indici di mercato per immobili di reddito Fahrländer Partner.</v>
      </c>
      <c r="B11" s="18" t="s">
        <v>3888</v>
      </c>
      <c r="C11" s="216" t="s">
        <v>3953</v>
      </c>
      <c r="D11" s="216" t="s">
        <v>3891</v>
      </c>
      <c r="E11" s="216" t="s">
        <v>3892</v>
      </c>
    </row>
    <row r="12" spans="1:5" x14ac:dyDescent="0.2">
      <c r="A12" s="14" t="str">
        <f>IF(B$3=1,B12,IF(B$3=2,C12,IF(B$3=3,D12,IF(B$3=4,E12,B12))))</f>
        <v>Indici di mercato per immobili di reddito</v>
      </c>
      <c r="B12" s="16" t="s">
        <v>3822</v>
      </c>
      <c r="C12" s="216" t="s">
        <v>3987</v>
      </c>
      <c r="D12" s="216" t="s">
        <v>3893</v>
      </c>
      <c r="E12" s="216" t="s">
        <v>3894</v>
      </c>
    </row>
    <row r="13" spans="1:5" x14ac:dyDescent="0.2">
      <c r="A13" s="14" t="str">
        <f t="shared" ref="A13:A48" si="0">IF(B$3=1,B13,IF(B$3=2,C13,IF(B$3=3,D13,IF(B$3=4,E13,B13))))</f>
        <v>(nuova costruzione)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Stato dei dati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Metodo: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Indici di valore differenziati spazialmente basati su elementi di valore derivati da</v>
      </c>
      <c r="B16" s="18" t="s">
        <v>3889</v>
      </c>
      <c r="C16" s="216" t="s">
        <v>3954</v>
      </c>
      <c r="D16" s="216" t="s">
        <v>3895</v>
      </c>
      <c r="E16" s="216" t="s">
        <v>3896</v>
      </c>
    </row>
    <row r="17" spans="1:5" x14ac:dyDescent="0.2">
      <c r="A17" s="14" t="str">
        <f t="shared" si="0"/>
        <v>transazioni risp. dati ad esse strettamente legati (capitalizzazione netta).</v>
      </c>
      <c r="B17" s="18" t="s">
        <v>3890</v>
      </c>
      <c r="C17" s="216" t="s">
        <v>3955</v>
      </c>
      <c r="D17" s="216" t="s">
        <v>3897</v>
      </c>
      <c r="E17" s="216" t="s">
        <v>3898</v>
      </c>
    </row>
    <row r="18" spans="1:5" x14ac:dyDescent="0.2">
      <c r="A18" s="14" t="str">
        <f t="shared" si="0"/>
        <v xml:space="preserve">Per misurare la performance, il rendimento diretto (cash-flow), il rendimento indiretto (variazione di valore) </v>
      </c>
      <c r="B18" s="18" t="s">
        <v>3882</v>
      </c>
      <c r="C18" s="216" t="s">
        <v>3956</v>
      </c>
      <c r="D18" s="216" t="s">
        <v>3899</v>
      </c>
      <c r="E18" s="216" t="s">
        <v>3900</v>
      </c>
    </row>
    <row r="19" spans="1:5" x14ac:dyDescent="0.2">
      <c r="A19" s="14" t="str">
        <f t="shared" si="0"/>
        <v>e rendimento totale vengono riportati.</v>
      </c>
      <c r="B19" s="17" t="s">
        <v>3883</v>
      </c>
      <c r="C19" s="216" t="s">
        <v>3957</v>
      </c>
      <c r="D19" s="216" t="s">
        <v>3901</v>
      </c>
      <c r="E19" s="216" t="s">
        <v>3902</v>
      </c>
    </row>
    <row r="20" spans="1:5" x14ac:dyDescent="0.2">
      <c r="A20" s="14" t="str">
        <f t="shared" si="0"/>
        <v>Gli indici sono disponibili per le immobili ad uso misto, le case plurifamiliari e immobili con uffici.</v>
      </c>
      <c r="B20" s="17" t="s">
        <v>3886</v>
      </c>
      <c r="C20" s="216" t="s">
        <v>3958</v>
      </c>
      <c r="D20" s="216" t="s">
        <v>3903</v>
      </c>
      <c r="E20" s="216" t="s">
        <v>3904</v>
      </c>
    </row>
    <row r="21" spans="1:5" x14ac:dyDescent="0.2">
      <c r="A21" s="14" t="str">
        <f t="shared" si="0"/>
        <v>L'indicizzazione pondera i valori di mercato aggregati e i redditi netti degli immobili con qualità costanti.</v>
      </c>
      <c r="B21" s="17" t="s">
        <v>3884</v>
      </c>
      <c r="C21" s="216" t="s">
        <v>3959</v>
      </c>
      <c r="D21" s="216" t="s">
        <v>3905</v>
      </c>
      <c r="E21" s="216" t="s">
        <v>3906</v>
      </c>
    </row>
    <row r="22" spans="1:5" x14ac:dyDescent="0.2">
      <c r="A22" s="14" t="str">
        <f t="shared" si="0"/>
        <v>Gli indici nazionali e regionali sono pubblicati senza smoothing.</v>
      </c>
      <c r="B22" s="17" t="s">
        <v>3885</v>
      </c>
      <c r="C22" s="216" t="s">
        <v>3960</v>
      </c>
      <c r="D22" s="216" t="s">
        <v>3907</v>
      </c>
      <c r="E22" s="216" t="s">
        <v>3908</v>
      </c>
    </row>
    <row r="23" spans="1:5" x14ac:dyDescent="0.2">
      <c r="A23" s="14" t="str">
        <f t="shared" si="0"/>
        <v>Aggregati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Svizzera, regioni FPRE, cantoni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Regione</v>
      </c>
      <c r="B25" s="18" t="s">
        <v>3789</v>
      </c>
      <c r="C25" s="18" t="s">
        <v>3817</v>
      </c>
      <c r="D25" s="18" t="s">
        <v>3818</v>
      </c>
      <c r="E25" s="18" t="s">
        <v>3789</v>
      </c>
    </row>
    <row r="26" spans="1:5" x14ac:dyDescent="0.2">
      <c r="A26" s="14" t="str">
        <f t="shared" si="0"/>
        <v>Cantone:</v>
      </c>
      <c r="B26" s="18" t="s">
        <v>3819</v>
      </c>
      <c r="C26" s="18" t="s">
        <v>3820</v>
      </c>
      <c r="D26" s="18" t="s">
        <v>3821</v>
      </c>
      <c r="E26" s="18" t="s">
        <v>3820</v>
      </c>
    </row>
    <row r="27" spans="1:5" x14ac:dyDescent="0.2">
      <c r="A27" s="14" t="str">
        <f t="shared" si="0"/>
        <v>(altri aggregati su domanda).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L'aggregazione è ponderata con il valore di transazione.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Specificazione degli immobili:</v>
      </c>
      <c r="B29" s="18" t="s">
        <v>3864</v>
      </c>
      <c r="C29" s="216" t="s">
        <v>3961</v>
      </c>
      <c r="D29" s="216" t="s">
        <v>3909</v>
      </c>
      <c r="E29" s="216" t="s">
        <v>3910</v>
      </c>
    </row>
    <row r="30" spans="1:5" x14ac:dyDescent="0.2">
      <c r="A30" s="14" t="str">
        <f t="shared" si="0"/>
        <v>dei prezzi: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Case plurifamiliari:</v>
      </c>
      <c r="B31" s="18" t="s">
        <v>3873</v>
      </c>
      <c r="C31" s="216" t="s">
        <v>3962</v>
      </c>
      <c r="D31" s="216" t="s">
        <v>3911</v>
      </c>
      <c r="E31" s="216" t="s">
        <v>3912</v>
      </c>
    </row>
    <row r="32" spans="1:5" x14ac:dyDescent="0.2">
      <c r="A32" s="14" t="str">
        <f t="shared" si="0"/>
        <v>Nuova costruzione, standard medio, micro-situazione media</v>
      </c>
      <c r="B32" s="194" t="s">
        <v>537</v>
      </c>
      <c r="C32" s="194" t="s">
        <v>3963</v>
      </c>
      <c r="D32" s="194" t="s">
        <v>3572</v>
      </c>
      <c r="E32" s="194" t="s">
        <v>538</v>
      </c>
    </row>
    <row r="33" spans="1:5" x14ac:dyDescent="0.2">
      <c r="A33" s="14" t="str">
        <f t="shared" si="0"/>
        <v>5 appartamenti da 3 locali e 5 appartamenti di 5 locali</v>
      </c>
      <c r="B33" s="18" t="s">
        <v>3865</v>
      </c>
      <c r="C33" s="216" t="s">
        <v>3964</v>
      </c>
      <c r="D33" s="216" t="s">
        <v>3913</v>
      </c>
      <c r="E33" s="216" t="s">
        <v>3914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Immobili con uffici:</v>
      </c>
      <c r="B35" s="18" t="s">
        <v>3874</v>
      </c>
      <c r="C35" s="216" t="s">
        <v>3965</v>
      </c>
      <c r="D35" s="216" t="s">
        <v>3915</v>
      </c>
      <c r="E35" s="216" t="s">
        <v>3916</v>
      </c>
    </row>
    <row r="36" spans="1:5" x14ac:dyDescent="0.2">
      <c r="A36" s="14" t="str">
        <f t="shared" si="0"/>
        <v>Nuova costruzione, standard medio,  buona posizione micro</v>
      </c>
      <c r="B36" s="194" t="s">
        <v>15</v>
      </c>
      <c r="C36" s="194" t="s">
        <v>42</v>
      </c>
      <c r="D36" s="194" t="s">
        <v>389</v>
      </c>
      <c r="E36" s="194" t="s">
        <v>462</v>
      </c>
    </row>
    <row r="37" spans="1:5" x14ac:dyDescent="0.2">
      <c r="A37" s="14" t="str">
        <f t="shared" si="0"/>
        <v>1'000m2 SU</v>
      </c>
      <c r="B37" s="18" t="s">
        <v>3866</v>
      </c>
      <c r="C37" s="216" t="s">
        <v>3917</v>
      </c>
      <c r="D37" s="216" t="s">
        <v>3917</v>
      </c>
      <c r="E37" s="216" t="s">
        <v>3918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>Immobili ad uso misto:</v>
      </c>
      <c r="B39" s="18" t="s">
        <v>3875</v>
      </c>
      <c r="C39" s="216" t="s">
        <v>3966</v>
      </c>
      <c r="D39" s="216" t="s">
        <v>3919</v>
      </c>
      <c r="E39" s="216" t="s">
        <v>3920</v>
      </c>
    </row>
    <row r="40" spans="1:5" x14ac:dyDescent="0.2">
      <c r="A40" s="14" t="str">
        <f t="shared" si="0"/>
        <v>60% residenziale, 40% uso ufficio.</v>
      </c>
      <c r="B40" s="18" t="s">
        <v>3887</v>
      </c>
      <c r="C40" s="216" t="s">
        <v>3967</v>
      </c>
      <c r="D40" s="216" t="s">
        <v>3921</v>
      </c>
      <c r="E40" s="216" t="s">
        <v>3922</v>
      </c>
    </row>
    <row r="41" spans="1:5" x14ac:dyDescent="0.2">
      <c r="A41" s="14" t="str">
        <f t="shared" si="0"/>
        <v>PPE: 180m2 SUP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 xml:space="preserve">CU: indipendente, 900m2 superficie del terreno, 1250m3 SIA 416. 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Bibliografia: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3878</v>
      </c>
      <c r="C44" s="18" t="s">
        <v>3878</v>
      </c>
      <c r="D44" s="18" t="s">
        <v>3878</v>
      </c>
      <c r="E44" s="18" t="s">
        <v>3878</v>
      </c>
    </row>
    <row r="45" spans="1:5" x14ac:dyDescent="0.2">
      <c r="A45" s="14" t="str">
        <f t="shared" ref="A45" si="1">IF(B$3=1,B45,IF(B$3=2,C45,IF(B$3=3,D45,IF(B$3=4,E45,B45))))</f>
        <v>Marktindizes für Renditeimmobilien, in: Immobilien-Almanach Schweiz 2020, p. 93-108.</v>
      </c>
      <c r="B45" s="18" t="s">
        <v>3879</v>
      </c>
      <c r="C45" s="216" t="s">
        <v>3983</v>
      </c>
      <c r="D45" s="216" t="s">
        <v>3982</v>
      </c>
      <c r="E45" s="216" t="s">
        <v>3982</v>
      </c>
    </row>
    <row r="46" spans="1:5" x14ac:dyDescent="0.2">
      <c r="A46" s="14" t="str">
        <f t="shared" si="0"/>
        <v>Indice dei prezzi di transazione per immobili di FPRE: breve descrizione del metodo.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Bibliografia in allegato alla descrizione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Sommario degli indici (nuova costruzione)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Indici globali: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Appartamenti di proprietà (aggregato ponderato dei tre segmenti di mercato di PPP)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Case unifamiliari (aggregato ponderato dei tre segmenti di mercato di CU)</v>
      </c>
      <c r="B51" s="18" t="s">
        <v>3546</v>
      </c>
      <c r="C51" s="18" t="s">
        <v>3565</v>
      </c>
      <c r="D51" s="18" t="s">
        <v>3923</v>
      </c>
      <c r="E51" s="18" t="s">
        <v>3567</v>
      </c>
    </row>
    <row r="52" spans="1:5" x14ac:dyDescent="0.2">
      <c r="A52" s="14" t="str">
        <f t="shared" si="2"/>
        <v>Proprietà privata (aggregato ponderato di tutti i segmenti di mercato)</v>
      </c>
      <c r="B52" s="18" t="s">
        <v>3548</v>
      </c>
      <c r="C52" s="18" t="s">
        <v>3562</v>
      </c>
      <c r="D52" s="18" t="s">
        <v>3698</v>
      </c>
      <c r="E52" s="18" t="s">
        <v>3563</v>
      </c>
    </row>
    <row r="53" spans="1:5" x14ac:dyDescent="0.2">
      <c r="A53" s="14" t="str">
        <f t="shared" si="2"/>
        <v>Terreno edificabile CPF: 8 APP, indice di sfruttamento: 0.6</v>
      </c>
      <c r="B53" s="18" t="s">
        <v>3654</v>
      </c>
      <c r="C53" s="18" t="s">
        <v>3656</v>
      </c>
      <c r="D53" s="18" t="s">
        <v>3657</v>
      </c>
      <c r="E53" s="18" t="s">
        <v>3924</v>
      </c>
    </row>
    <row r="54" spans="1:5" x14ac:dyDescent="0.2">
      <c r="A54" s="14" t="str">
        <f t="shared" si="2"/>
        <v>Confronto annuale</v>
      </c>
      <c r="B54" s="18" t="s">
        <v>3776</v>
      </c>
      <c r="C54" s="18" t="s">
        <v>3780</v>
      </c>
      <c r="D54" s="18" t="s">
        <v>3783</v>
      </c>
      <c r="E54" s="18" t="s">
        <v>3778</v>
      </c>
    </row>
    <row r="55" spans="1:5" x14ac:dyDescent="0.2">
      <c r="A55" s="14" t="str">
        <f t="shared" si="2"/>
        <v>Confronto a 5 anni</v>
      </c>
      <c r="B55" s="18" t="s">
        <v>3777</v>
      </c>
      <c r="C55" s="18" t="s">
        <v>3781</v>
      </c>
      <c r="D55" s="18" t="s">
        <v>3782</v>
      </c>
      <c r="E55" s="18" t="s">
        <v>3779</v>
      </c>
    </row>
    <row r="56" spans="1:5" x14ac:dyDescent="0.2">
      <c r="A56" s="14" t="str">
        <f t="shared" si="2"/>
        <v>Tassi di variazione</v>
      </c>
      <c r="B56" s="18" t="s">
        <v>3871</v>
      </c>
      <c r="C56" s="216" t="s">
        <v>3968</v>
      </c>
      <c r="D56" s="216" t="s">
        <v>3925</v>
      </c>
      <c r="E56" s="216" t="s">
        <v>3926</v>
      </c>
    </row>
    <row r="57" spans="1:5" x14ac:dyDescent="0.2">
      <c r="A57" s="14" t="str">
        <f t="shared" si="2"/>
        <v xml:space="preserve">e </v>
      </c>
      <c r="B57" s="18" t="s">
        <v>3881</v>
      </c>
      <c r="C57" s="216" t="s">
        <v>3969</v>
      </c>
      <c r="D57" s="216" t="s">
        <v>3927</v>
      </c>
      <c r="E57" s="216" t="s">
        <v>3928</v>
      </c>
    </row>
    <row r="58" spans="1:5" x14ac:dyDescent="0.2">
      <c r="A58" s="14" t="str">
        <f t="shared" si="2"/>
        <v>Indice:</v>
      </c>
      <c r="B58" s="18" t="s">
        <v>3784</v>
      </c>
      <c r="C58" s="18" t="s">
        <v>3785</v>
      </c>
      <c r="D58" s="18" t="s">
        <v>3785</v>
      </c>
      <c r="E58" s="18" t="s">
        <v>3784</v>
      </c>
    </row>
    <row r="59" spans="1:5" x14ac:dyDescent="0.2">
      <c r="A59" s="14" t="str">
        <f t="shared" si="2"/>
        <v>Lingua:</v>
      </c>
      <c r="B59" s="35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145" t="str">
        <f t="shared" si="2"/>
        <v>Stampare</v>
      </c>
      <c r="B60" s="35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217"/>
      <c r="D61" s="217"/>
    </row>
    <row r="62" spans="1:5" x14ac:dyDescent="0.2">
      <c r="A62" s="15" t="s">
        <v>171</v>
      </c>
      <c r="C62" s="217"/>
      <c r="D62" s="217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Indici Svizzera (nuova costruzione)</v>
      </c>
      <c r="B64" s="16" t="s">
        <v>22</v>
      </c>
      <c r="C64" s="18" t="s">
        <v>3970</v>
      </c>
      <c r="D64" s="18" t="s">
        <v>3929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Rendimento totale Svizzera</v>
      </c>
      <c r="B65" s="16" t="s">
        <v>3869</v>
      </c>
      <c r="C65" s="216" t="s">
        <v>3971</v>
      </c>
      <c r="D65" s="216" t="s">
        <v>3930</v>
      </c>
      <c r="E65" s="216" t="s">
        <v>3931</v>
      </c>
    </row>
    <row r="66" spans="1:5" x14ac:dyDescent="0.2">
      <c r="A66" s="14" t="str">
        <f t="shared" si="3"/>
        <v>Indici Svizzera (media annuale 2000 = 100)</v>
      </c>
      <c r="B66" s="16" t="s">
        <v>3870</v>
      </c>
      <c r="C66" s="216" t="s">
        <v>3972</v>
      </c>
      <c r="D66" s="216" t="s">
        <v>3997</v>
      </c>
      <c r="E66" s="216" t="s">
        <v>3932</v>
      </c>
    </row>
    <row r="67" spans="1:5" x14ac:dyDescent="0.2">
      <c r="A67" s="14" t="str">
        <f t="shared" si="3"/>
        <v>Indici Svizzera (1. trimestre 2010 = 100, trimestrale)</v>
      </c>
      <c r="B67" s="16" t="s">
        <v>3845</v>
      </c>
      <c r="C67" s="18" t="s">
        <v>3973</v>
      </c>
      <c r="D67" s="18" t="s">
        <v>3933</v>
      </c>
      <c r="E67" s="18" t="s">
        <v>3846</v>
      </c>
    </row>
    <row r="68" spans="1:5" x14ac:dyDescent="0.2">
      <c r="A68" s="14" t="str">
        <f t="shared" si="3"/>
        <v>Svizzera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Segmento di mercato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inferiore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medio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superiore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Reddito netto</v>
      </c>
      <c r="B73" s="16" t="s">
        <v>3847</v>
      </c>
      <c r="C73" s="216" t="s">
        <v>3974</v>
      </c>
      <c r="D73" s="216" t="s">
        <v>3934</v>
      </c>
      <c r="E73" s="216" t="s">
        <v>3935</v>
      </c>
    </row>
    <row r="74" spans="1:5" x14ac:dyDescent="0.2">
      <c r="A74" s="14" t="str">
        <f t="shared" si="3"/>
        <v>Valore di mercato</v>
      </c>
      <c r="B74" s="16" t="s">
        <v>3848</v>
      </c>
      <c r="C74" s="216" t="s">
        <v>3975</v>
      </c>
      <c r="D74" s="216" t="s">
        <v>3936</v>
      </c>
      <c r="E74" s="216" t="s">
        <v>3937</v>
      </c>
    </row>
    <row r="75" spans="1:5" x14ac:dyDescent="0.2">
      <c r="A75" s="14" t="str">
        <f t="shared" si="3"/>
        <v>Rendimento da cash-flow</v>
      </c>
      <c r="B75" s="16" t="s">
        <v>3838</v>
      </c>
      <c r="C75" s="216" t="s">
        <v>3976</v>
      </c>
      <c r="D75" s="216" t="s">
        <v>3938</v>
      </c>
      <c r="E75" s="216" t="s">
        <v>3939</v>
      </c>
    </row>
    <row r="76" spans="1:5" x14ac:dyDescent="0.2">
      <c r="A76" s="14" t="str">
        <f t="shared" si="3"/>
        <v>Rendimento da variazione di valore</v>
      </c>
      <c r="B76" s="16" t="s">
        <v>3880</v>
      </c>
      <c r="C76" s="216" t="s">
        <v>3977</v>
      </c>
      <c r="D76" s="216" t="s">
        <v>3940</v>
      </c>
      <c r="E76" s="216" t="s">
        <v>3941</v>
      </c>
    </row>
    <row r="77" spans="1:5" x14ac:dyDescent="0.2">
      <c r="A77" s="14" t="str">
        <f t="shared" si="3"/>
        <v>Rendimento totale</v>
      </c>
      <c r="B77" s="16" t="s">
        <v>3837</v>
      </c>
      <c r="C77" s="216" t="s">
        <v>3978</v>
      </c>
      <c r="D77" s="216" t="s">
        <v>3942</v>
      </c>
      <c r="E77" s="216" t="s">
        <v>3943</v>
      </c>
    </row>
    <row r="78" spans="1:5" x14ac:dyDescent="0.2">
      <c r="A78" s="14" t="str">
        <f t="shared" si="3"/>
        <v>Rendimenti</v>
      </c>
      <c r="B78" s="16" t="s">
        <v>3840</v>
      </c>
      <c r="C78" s="216" t="s">
        <v>3979</v>
      </c>
      <c r="D78" s="216" t="s">
        <v>3944</v>
      </c>
      <c r="E78" s="216" t="s">
        <v>3945</v>
      </c>
    </row>
    <row r="79" spans="1:5" x14ac:dyDescent="0.2">
      <c r="A79" s="14" t="str">
        <f t="shared" si="3"/>
        <v>* I valori dell'anno in corso sono provvisori e si riferiscono ai trimestri finora disponibili. Stato dei dati: 31 marzo 2022.</v>
      </c>
      <c r="B79" s="181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marzo 2022.</v>
      </c>
      <c r="C79" s="21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marzo 2022.</v>
      </c>
      <c r="D79" s="21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marzo 2022.</v>
      </c>
      <c r="E79" s="216" t="str">
        <f>"* The values for the current year are provisional and refer to the quarters available so far. Data status: "&amp;hi!E9&amp;"."</f>
        <v>* The values for the current year are provisional and refer to the quarters available so far. Data status: 31 marzo 2022.</v>
      </c>
    </row>
    <row r="80" spans="1:5" x14ac:dyDescent="0.2">
      <c r="A80" s="14" t="str">
        <f t="shared" si="3"/>
        <v>PPP (sup)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Reddito netto</v>
      </c>
      <c r="B81" s="16" t="s">
        <v>3847</v>
      </c>
      <c r="C81" s="216" t="s">
        <v>3974</v>
      </c>
      <c r="D81" s="216" t="str">
        <f>+D73</f>
        <v>Reddito netto</v>
      </c>
      <c r="E81" s="216" t="str">
        <f>+E73</f>
        <v>Net income</v>
      </c>
    </row>
    <row r="82" spans="1:5" x14ac:dyDescent="0.2">
      <c r="A82" s="14" t="str">
        <f t="shared" si="3"/>
        <v>Valore di mercato</v>
      </c>
      <c r="B82" s="16" t="s">
        <v>3848</v>
      </c>
      <c r="C82" s="216" t="s">
        <v>3975</v>
      </c>
      <c r="D82" s="216" t="str">
        <f>+D74</f>
        <v>Valore di mercato</v>
      </c>
      <c r="E82" s="216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da cash-flow</v>
      </c>
      <c r="B83" s="16" t="s">
        <v>3838</v>
      </c>
      <c r="C83" s="216" t="s">
        <v>3980</v>
      </c>
      <c r="D83" s="216" t="s">
        <v>3951</v>
      </c>
      <c r="E83" s="216" t="s">
        <v>3939</v>
      </c>
    </row>
    <row r="84" spans="1:5" x14ac:dyDescent="0.2">
      <c r="A84" s="14" t="str">
        <f t="shared" si="4"/>
        <v>da variazione di valore</v>
      </c>
      <c r="B84" s="16" t="s">
        <v>3880</v>
      </c>
      <c r="C84" s="216" t="s">
        <v>3981</v>
      </c>
      <c r="D84" s="216" t="s">
        <v>3952</v>
      </c>
      <c r="E84" s="216" t="s">
        <v>3941</v>
      </c>
    </row>
    <row r="85" spans="1:5" x14ac:dyDescent="0.2">
      <c r="A85" s="14" t="str">
        <f t="shared" si="3"/>
        <v>CU (sup)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PPP (globale)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CU (globale)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PPP globale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CU globale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Terreno PPP globale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Terreno CU globale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Imm. di proprietà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Terreno PPP (inf)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Terreno PPP (med)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Terreno PPP (sup)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Terreno CU (inf)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Terreno CU (med)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Terreno CU (sup)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Terreno PPP (globale)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Terreno CU (globale)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Terreno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Terreno PPP globale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Terreno CU globale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Terreno Imm. di proprietà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grigio/corsivo: serie senza filtro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>Indici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(nuova costruzione)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media annuale 2000 = 100)</v>
      </c>
      <c r="B112" s="16" t="s">
        <v>3851</v>
      </c>
      <c r="C112" s="18" t="s">
        <v>3852</v>
      </c>
      <c r="D112" s="18" t="s">
        <v>3853</v>
      </c>
      <c r="E112" s="18" t="s">
        <v>3854</v>
      </c>
    </row>
    <row r="113" spans="1:5" x14ac:dyDescent="0.2">
      <c r="A113" s="14" t="str">
        <f>IF(B$3=1,B113,IF(B$3=2,C113,IF(B$3=3,D113,IF(B$3=4,E113,B113))))</f>
        <v>(1. trimestre 2010 = 100)</v>
      </c>
      <c r="B113" s="16" t="s">
        <v>3855</v>
      </c>
      <c r="C113" s="18" t="s">
        <v>3856</v>
      </c>
      <c r="D113" s="18" t="s">
        <v>3857</v>
      </c>
      <c r="E113" s="18" t="s">
        <v>3858</v>
      </c>
    </row>
    <row r="114" spans="1:5" x14ac:dyDescent="0.2">
      <c r="A114" s="14" t="str">
        <f>IF(B$3=1,B114,IF(B$3=2,C114,IF(B$3=3,D114,IF(B$3=4,E114,B114))))</f>
        <v>Regioni FPRE</v>
      </c>
      <c r="B114" s="16" t="s">
        <v>405</v>
      </c>
      <c r="C114" s="18" t="s">
        <v>406</v>
      </c>
      <c r="D114" s="18" t="s">
        <v>3761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PPP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CU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(inf)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(med)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(sup)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Serie con filtro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sf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Serie senza filtro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Lisciatura: valore medio centrato glissante mentre tre trimestri. Il punto di rilevamento il più attuale è provvisorio.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*Attuale rispetto al trimestre precedente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**Attuale rispetto allo stesso trimestre dell'anno passato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Le serie degli indici annuali da 1985 si trovano della parte bassa di questa pagina.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secondo segmento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Indici riveduti, revisione del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anno</v>
      </c>
      <c r="B135" s="18" t="s">
        <v>3711</v>
      </c>
      <c r="C135" s="18" t="s">
        <v>3712</v>
      </c>
      <c r="D135" s="18" t="s">
        <v>3713</v>
      </c>
      <c r="E135" s="18" t="s">
        <v>3714</v>
      </c>
    </row>
    <row r="136" spans="1:5" x14ac:dyDescent="0.2">
      <c r="A136" s="14" t="str">
        <f t="shared" si="8"/>
        <v>3 anni</v>
      </c>
      <c r="B136" s="18" t="s">
        <v>3715</v>
      </c>
      <c r="C136" s="18" t="s">
        <v>3716</v>
      </c>
      <c r="D136" s="18" t="s">
        <v>3717</v>
      </c>
      <c r="E136" s="18" t="s">
        <v>3718</v>
      </c>
    </row>
    <row r="137" spans="1:5" x14ac:dyDescent="0.2">
      <c r="A137" s="14" t="str">
        <f t="shared" si="8"/>
        <v>5 anni</v>
      </c>
      <c r="B137" s="18" t="s">
        <v>3719</v>
      </c>
      <c r="C137" s="18" t="s">
        <v>3720</v>
      </c>
      <c r="D137" s="18" t="s">
        <v>3721</v>
      </c>
      <c r="E137" s="18" t="s">
        <v>3722</v>
      </c>
    </row>
    <row r="138" spans="1:5" x14ac:dyDescent="0.2">
      <c r="A138" s="14" t="str">
        <f t="shared" si="8"/>
        <v>Regioni MS</v>
      </c>
      <c r="B138" s="18" t="s">
        <v>3520</v>
      </c>
      <c r="C138" s="18" t="s">
        <v>3748</v>
      </c>
      <c r="D138" s="18" t="s">
        <v>3749</v>
      </c>
      <c r="E138" s="18" t="s">
        <v>3750</v>
      </c>
    </row>
    <row r="139" spans="1:5" x14ac:dyDescent="0.2">
      <c r="A139" s="14" t="str">
        <f t="shared" si="8"/>
        <v>Tasso di crescita a breve e a lungo termine</v>
      </c>
      <c r="B139" s="18" t="s">
        <v>3751</v>
      </c>
      <c r="C139" s="18" t="s">
        <v>3752</v>
      </c>
      <c r="D139" s="18" t="s">
        <v>3753</v>
      </c>
      <c r="E139" s="18" t="s">
        <v>3754</v>
      </c>
    </row>
    <row r="140" spans="1:5" x14ac:dyDescent="0.2">
      <c r="A140" s="14" t="str">
        <f t="shared" si="8"/>
        <v>Cantoni</v>
      </c>
      <c r="B140" s="18" t="s">
        <v>154</v>
      </c>
      <c r="C140" s="18" t="s">
        <v>3755</v>
      </c>
      <c r="D140" s="18" t="s">
        <v>3756</v>
      </c>
      <c r="E140" s="18" t="s">
        <v>3755</v>
      </c>
    </row>
    <row r="141" spans="1:5" x14ac:dyDescent="0.2">
      <c r="A141" s="14" t="str">
        <f t="shared" ref="A141:A150" si="9">IF(B$3=1,B141,IF(B$3=2,C141,IF(B$3=3,D141,IF(B$3=4,E141,B141))))</f>
        <v>Tasso di crescita</v>
      </c>
      <c r="B141" s="18" t="s">
        <v>3757</v>
      </c>
      <c r="C141" s="18" t="s">
        <v>3758</v>
      </c>
      <c r="D141" s="18" t="s">
        <v>3759</v>
      </c>
      <c r="E141" s="18" t="s">
        <v>3760</v>
      </c>
    </row>
    <row r="142" spans="1:5" x14ac:dyDescent="0.2">
      <c r="A142" s="14" t="str">
        <f t="shared" si="9"/>
        <v>CU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PPP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Terreno CU</v>
      </c>
      <c r="B144" s="18" t="s">
        <v>3688</v>
      </c>
      <c r="C144" s="18" t="s">
        <v>3689</v>
      </c>
      <c r="D144" s="18" t="s">
        <v>3690</v>
      </c>
      <c r="E144" s="18" t="s">
        <v>3691</v>
      </c>
    </row>
    <row r="145" spans="1:5" x14ac:dyDescent="0.2">
      <c r="A145" s="14" t="str">
        <f t="shared" si="9"/>
        <v>Terreno PPP</v>
      </c>
      <c r="B145" s="18" t="s">
        <v>3692</v>
      </c>
      <c r="C145" s="18" t="s">
        <v>3693</v>
      </c>
      <c r="D145" s="18" t="s">
        <v>3694</v>
      </c>
      <c r="E145" s="18" t="s">
        <v>3695</v>
      </c>
    </row>
    <row r="146" spans="1:5" x14ac:dyDescent="0.2">
      <c r="A146" s="14" t="str">
        <f t="shared" si="9"/>
        <v>segmento di mercato inferiore</v>
      </c>
      <c r="B146" s="18" t="s">
        <v>3699</v>
      </c>
      <c r="C146" s="18" t="s">
        <v>3702</v>
      </c>
      <c r="D146" s="18" t="s">
        <v>3705</v>
      </c>
      <c r="E146" s="18" t="s">
        <v>3708</v>
      </c>
    </row>
    <row r="147" spans="1:5" x14ac:dyDescent="0.2">
      <c r="A147" s="14" t="str">
        <f t="shared" si="9"/>
        <v>segmento di mercato medio</v>
      </c>
      <c r="B147" s="18" t="s">
        <v>3700</v>
      </c>
      <c r="C147" s="18" t="s">
        <v>3703</v>
      </c>
      <c r="D147" s="18" t="s">
        <v>3706</v>
      </c>
      <c r="E147" s="18" t="s">
        <v>3709</v>
      </c>
    </row>
    <row r="148" spans="1:5" x14ac:dyDescent="0.2">
      <c r="A148" s="14" t="str">
        <f t="shared" si="9"/>
        <v>segmento di mercato superiore</v>
      </c>
      <c r="B148" s="18" t="s">
        <v>3701</v>
      </c>
      <c r="C148" s="18" t="s">
        <v>3704</v>
      </c>
      <c r="D148" s="18" t="s">
        <v>3707</v>
      </c>
      <c r="E148" s="18" t="s">
        <v>3710</v>
      </c>
    </row>
    <row r="149" spans="1:5" x14ac:dyDescent="0.2">
      <c r="A149" s="14" t="str">
        <f t="shared" si="9"/>
        <v>Proprietà privata</v>
      </c>
      <c r="B149" s="18" t="s">
        <v>3687</v>
      </c>
      <c r="C149" s="18" t="s">
        <v>3696</v>
      </c>
      <c r="D149" s="18" t="s">
        <v>3697</v>
      </c>
      <c r="E149" s="18"/>
    </row>
    <row r="150" spans="1:5" x14ac:dyDescent="0.2">
      <c r="A150" s="14" t="str">
        <f t="shared" si="9"/>
        <v>4. trimestre 2018</v>
      </c>
      <c r="B150" s="18" t="s">
        <v>3768</v>
      </c>
      <c r="C150" s="18" t="s">
        <v>3769</v>
      </c>
      <c r="D150" s="18" t="s">
        <v>3770</v>
      </c>
      <c r="E150" s="18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2022-05-26T06:59:30Z</dcterms:modified>
</cp:coreProperties>
</file>